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atovits\Desktop\"/>
    </mc:Choice>
  </mc:AlternateContent>
  <xr:revisionPtr revIDLastSave="0" documentId="8_{48790B4E-1CF7-4FCA-B04C-CE504672435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a 3" sheetId="10" r:id="rId1"/>
    <sheet name="Lisa 3 abitabel" sheetId="4" state="hidden" r:id="rId2"/>
  </sheet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0" l="1"/>
  <c r="J34" i="10"/>
  <c r="F35" i="10"/>
  <c r="F34" i="10"/>
  <c r="L35" i="10"/>
  <c r="L34" i="10"/>
  <c r="L33" i="10"/>
  <c r="K33" i="10"/>
  <c r="L32" i="10"/>
  <c r="K32" i="10"/>
  <c r="L31" i="10"/>
  <c r="K31" i="10"/>
  <c r="K29" i="10"/>
  <c r="K28" i="10"/>
  <c r="L28" i="10" s="1"/>
  <c r="K27" i="10"/>
  <c r="L27" i="10" s="1"/>
  <c r="L26" i="10"/>
  <c r="K26" i="10"/>
  <c r="K25" i="10"/>
  <c r="L25" i="10" s="1"/>
  <c r="K23" i="10"/>
  <c r="L23" i="10" s="1"/>
  <c r="L29" i="10" s="1"/>
  <c r="L20" i="10"/>
  <c r="L19" i="10"/>
  <c r="L18" i="10"/>
  <c r="L17" i="10"/>
  <c r="L16" i="10"/>
  <c r="L15" i="10"/>
  <c r="L14" i="10"/>
  <c r="L13" i="10"/>
  <c r="K20" i="10"/>
  <c r="K14" i="10"/>
  <c r="K15" i="10"/>
  <c r="K16" i="10"/>
  <c r="K17" i="10"/>
  <c r="K18" i="10"/>
  <c r="K19" i="10"/>
  <c r="K13" i="10"/>
  <c r="H14" i="10"/>
  <c r="H15" i="10"/>
  <c r="H16" i="10"/>
  <c r="G16" i="10" s="1"/>
  <c r="I16" i="10" s="1"/>
  <c r="J16" i="10" s="1"/>
  <c r="H17" i="10"/>
  <c r="G17" i="10" s="1"/>
  <c r="I17" i="10" s="1"/>
  <c r="J17" i="10" s="1"/>
  <c r="H18" i="10"/>
  <c r="G18" i="10" s="1"/>
  <c r="I18" i="10" s="1"/>
  <c r="J18" i="10" s="1"/>
  <c r="H19" i="10"/>
  <c r="G19" i="10" s="1"/>
  <c r="I19" i="10" s="1"/>
  <c r="J19" i="10" s="1"/>
  <c r="H13" i="10"/>
  <c r="G13" i="10" s="1"/>
  <c r="I13" i="10" s="1"/>
  <c r="G15" i="10"/>
  <c r="I15" i="10" s="1"/>
  <c r="J15" i="10" s="1"/>
  <c r="G14" i="10"/>
  <c r="I14" i="10" s="1"/>
  <c r="J14" i="10" l="1"/>
  <c r="I20" i="10"/>
  <c r="J13" i="10"/>
  <c r="J20" i="10" s="1"/>
  <c r="E29" i="10" l="1"/>
  <c r="F28" i="10"/>
  <c r="H28" i="10" s="1"/>
  <c r="G28" i="10" s="1"/>
  <c r="I28" i="10" s="1"/>
  <c r="J28" i="10" s="1"/>
  <c r="F27" i="10"/>
  <c r="H27" i="10" s="1"/>
  <c r="G27" i="10" s="1"/>
  <c r="I27" i="10" s="1"/>
  <c r="J27" i="10" s="1"/>
  <c r="F26" i="10"/>
  <c r="H26" i="10" s="1"/>
  <c r="G26" i="10" s="1"/>
  <c r="I26" i="10" s="1"/>
  <c r="J26" i="10" s="1"/>
  <c r="F25" i="10"/>
  <c r="H25" i="10" s="1"/>
  <c r="G25" i="10" s="1"/>
  <c r="I25" i="10" s="1"/>
  <c r="J25" i="10" s="1"/>
  <c r="F23" i="10"/>
  <c r="H23" i="10" s="1"/>
  <c r="G23" i="10" s="1"/>
  <c r="I23" i="10" s="1"/>
  <c r="J23" i="10" s="1"/>
  <c r="E13" i="10"/>
  <c r="F29" i="10" l="1"/>
  <c r="E14" i="10"/>
  <c r="E15" i="10"/>
  <c r="E16" i="10"/>
  <c r="E17" i="10"/>
  <c r="E18" i="10"/>
  <c r="E19" i="10"/>
  <c r="F20" i="10"/>
  <c r="I29" i="10"/>
  <c r="I31" i="10" s="1"/>
  <c r="I32" i="10" s="1"/>
  <c r="I33" i="10" s="1"/>
  <c r="J29" i="10" l="1"/>
  <c r="J31" i="10" s="1"/>
  <c r="F31" i="10"/>
  <c r="E20" i="10"/>
  <c r="E31" i="10" s="1"/>
  <c r="E32" i="10" s="1"/>
  <c r="E33" i="10" s="1"/>
  <c r="H20" i="10"/>
  <c r="G20" i="10"/>
  <c r="J32" i="10" l="1"/>
  <c r="J33" i="10" s="1"/>
  <c r="F32" i="10"/>
  <c r="F33" i="10" s="1"/>
  <c r="G9" i="4"/>
  <c r="I9" i="4" s="1"/>
  <c r="J13" i="4" l="1"/>
  <c r="I13" i="4" s="1"/>
  <c r="I30" i="4"/>
  <c r="H13" i="4" l="1"/>
  <c r="G13" i="4" l="1"/>
  <c r="G30" i="4"/>
  <c r="E14" i="4" l="1"/>
  <c r="G14" i="4" s="1"/>
  <c r="I14" i="4" l="1"/>
  <c r="J14" i="4" s="1"/>
  <c r="H14" i="4"/>
  <c r="F31" i="4"/>
  <c r="E30" i="4"/>
  <c r="E26" i="4"/>
  <c r="G26" i="4" s="1"/>
  <c r="E27" i="4"/>
  <c r="G27" i="4" s="1"/>
  <c r="E28" i="4"/>
  <c r="G28" i="4" s="1"/>
  <c r="E29" i="4"/>
  <c r="G29" i="4" s="1"/>
  <c r="E24" i="4"/>
  <c r="G24" i="4" s="1"/>
  <c r="E20" i="4"/>
  <c r="G20" i="4" s="1"/>
  <c r="I26" i="4" l="1"/>
  <c r="J26" i="4" s="1"/>
  <c r="H26" i="4"/>
  <c r="I29" i="4"/>
  <c r="J29" i="4" s="1"/>
  <c r="H29" i="4"/>
  <c r="I28" i="4"/>
  <c r="J28" i="4" s="1"/>
  <c r="H28" i="4"/>
  <c r="I24" i="4"/>
  <c r="J24" i="4" s="1"/>
  <c r="H24" i="4"/>
  <c r="G31" i="4"/>
  <c r="I20" i="4"/>
  <c r="J20" i="4" s="1"/>
  <c r="H20" i="4"/>
  <c r="I27" i="4"/>
  <c r="J27" i="4" s="1"/>
  <c r="H27" i="4"/>
  <c r="E31" i="4"/>
  <c r="H31" i="4" l="1"/>
  <c r="I31" i="4"/>
  <c r="J31" i="4"/>
  <c r="E17" i="4"/>
  <c r="G17" i="4" s="1"/>
  <c r="I17" i="4" l="1"/>
  <c r="J17" i="4" s="1"/>
  <c r="H17" i="4"/>
  <c r="E16" i="4"/>
  <c r="G16" i="4" s="1"/>
  <c r="E18" i="4"/>
  <c r="G18" i="4" s="1"/>
  <c r="E19" i="4"/>
  <c r="G19" i="4" s="1"/>
  <c r="I19" i="4" l="1"/>
  <c r="J19" i="4" s="1"/>
  <c r="H19" i="4"/>
  <c r="I18" i="4"/>
  <c r="J18" i="4" s="1"/>
  <c r="H18" i="4"/>
  <c r="I16" i="4"/>
  <c r="J16" i="4" s="1"/>
  <c r="H16" i="4"/>
  <c r="E15" i="4"/>
  <c r="G15" i="4" l="1"/>
  <c r="I15" i="4" l="1"/>
  <c r="J15" i="4" s="1"/>
  <c r="H15" i="4"/>
  <c r="H21" i="4" s="1"/>
  <c r="H33" i="4" s="1"/>
  <c r="H36" i="4" s="1"/>
  <c r="G21" i="4"/>
  <c r="G33" i="4" s="1"/>
  <c r="G34" i="4" s="1"/>
  <c r="G35" i="4" s="1"/>
  <c r="F13" i="4" l="1"/>
  <c r="H34" i="4"/>
  <c r="H35" i="4" s="1"/>
  <c r="H37" i="4" s="1"/>
  <c r="J21" i="4"/>
  <c r="I21" i="4"/>
  <c r="I33" i="4" s="1"/>
  <c r="I34" i="4" s="1"/>
  <c r="I35" i="4" s="1"/>
  <c r="E13" i="4" l="1"/>
  <c r="E21" i="4" s="1"/>
  <c r="E33" i="4" s="1"/>
  <c r="E34" i="4" s="1"/>
  <c r="E35" i="4" s="1"/>
  <c r="F21" i="4"/>
  <c r="F33" i="4" s="1"/>
  <c r="J33" i="4"/>
  <c r="J36" i="4" s="1"/>
  <c r="M21" i="4"/>
  <c r="J34" i="4" l="1"/>
  <c r="J35" i="4" s="1"/>
  <c r="J37" i="4" s="1"/>
  <c r="F36" i="4"/>
  <c r="F34" i="4"/>
  <c r="F35" i="4" s="1"/>
  <c r="F37" i="4" s="1"/>
  <c r="G29" i="10"/>
  <c r="H29" i="10"/>
</calcChain>
</file>

<file path=xl/sharedStrings.xml><?xml version="1.0" encoding="utf-8"?>
<sst xmlns="http://schemas.openxmlformats.org/spreadsheetml/2006/main" count="164" uniqueCount="77">
  <si>
    <t>Lisa 3 üürilepingule nr Ü7254/14</t>
  </si>
  <si>
    <t>Üür ja kõrvalteenuste tasu alates 01.09.2023</t>
  </si>
  <si>
    <t>Üürnik</t>
  </si>
  <si>
    <t>Sotsiaalkindlustusamet</t>
  </si>
  <si>
    <t>Üüripinna aadress</t>
  </si>
  <si>
    <t>Tallinn, Endla 8</t>
  </si>
  <si>
    <t>Alates 1. septembrist (uus mõõdistus)</t>
  </si>
  <si>
    <t>Alates 1. septembrist (hoonesse lisandub uus üürnik)</t>
  </si>
  <si>
    <t xml:space="preserve">Üüripind </t>
  </si>
  <si>
    <r>
      <t>m</t>
    </r>
    <r>
      <rPr>
        <vertAlign val="superscript"/>
        <sz val="11"/>
        <color indexed="8"/>
        <rFont val="Calibri"/>
        <family val="1"/>
        <charset val="186"/>
        <scheme val="minor"/>
      </rPr>
      <t>2</t>
    </r>
  </si>
  <si>
    <t>Territoorium</t>
  </si>
  <si>
    <t>Parkimiskohtade arv</t>
  </si>
  <si>
    <t>tk</t>
  </si>
  <si>
    <t>01.01.2023 - 31.08.2023</t>
  </si>
  <si>
    <t>01.09.2023 - 01.09.2023</t>
  </si>
  <si>
    <t>01.09.2023 - 31.12.2023</t>
  </si>
  <si>
    <t>01.01.2024 - 31.12.2024</t>
  </si>
  <si>
    <t>Jrk</t>
  </si>
  <si>
    <t xml:space="preserve">Üüriteenused ja üür  </t>
  </si>
  <si>
    <r>
      <t>EUR/m</t>
    </r>
    <r>
      <rPr>
        <vertAlign val="superscript"/>
        <sz val="11"/>
        <rFont val="Calibri"/>
        <family val="1"/>
        <charset val="186"/>
        <scheme val="minor"/>
      </rPr>
      <t>2</t>
    </r>
  </si>
  <si>
    <t>summa kuus</t>
  </si>
  <si>
    <t>Muutmise alus</t>
  </si>
  <si>
    <t>Märkused</t>
  </si>
  <si>
    <t>Ruumide kasutustasu (puhas netoüür)</t>
  </si>
  <si>
    <t>Indekseerimine, 31.dets THI, koefitsient 1, max 3% aastas</t>
  </si>
  <si>
    <t>3% tõus (THI üle 3%)</t>
  </si>
  <si>
    <t>Kinnisvara haldamine (haldusteenus)</t>
  </si>
  <si>
    <t>Tehnohooldus</t>
  </si>
  <si>
    <t>Heakord (310, 320, 360)</t>
  </si>
  <si>
    <t>Remonttööd</t>
  </si>
  <si>
    <t>Omanikukohustused</t>
  </si>
  <si>
    <t>Tugiteenused (720)</t>
  </si>
  <si>
    <t>ÜÜR KOKKU</t>
  </si>
  <si>
    <t>Kõrvalteenused ja kõrvalteenuste tasud</t>
  </si>
  <si>
    <t>Heakord (330, 340, 350)</t>
  </si>
  <si>
    <t>Teenuse hinna ja tarbimise muutuse alusel</t>
  </si>
  <si>
    <t>Kõrvalteenuste eest tasumine tegelike kulude alusel, toodud prognoossummad</t>
  </si>
  <si>
    <t>Tarbimisteenused (koodid 610 kuni 640)</t>
  </si>
  <si>
    <t>Elektrienergia</t>
  </si>
  <si>
    <t>Küte (soojusenergia)</t>
  </si>
  <si>
    <t>Vesi ja kanalisatsioon</t>
  </si>
  <si>
    <t>Tugiteenused (710)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</si>
  <si>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</si>
  <si>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</si>
  <si>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</si>
  <si>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</si>
  <si>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ILMA KÄIBEMAKSUTA (perioodil)</t>
  </si>
  <si>
    <t>8 kuud</t>
  </si>
  <si>
    <t>4 kuud</t>
  </si>
  <si>
    <t>12 kuud</t>
  </si>
  <si>
    <t>ÜÜR JA KÕRVALTEENUSTE TASUD KOOS KÄIBEMAKSUGA (perioodil)</t>
  </si>
  <si>
    <t>Üürileandja:</t>
  </si>
  <si>
    <t>Üürnik:</t>
  </si>
  <si>
    <t>(allkirjastatud digitaalselt)</t>
  </si>
  <si>
    <t>Üür ja kõrvalteenuste tasu 01.01.2018 - 31.12.2019</t>
  </si>
  <si>
    <t>praegu pind lepingus</t>
  </si>
  <si>
    <t>pärast vähendamist pind 0-1k</t>
  </si>
  <si>
    <t>sh loobutud pind 2-4k</t>
  </si>
  <si>
    <t>Üüripind (hooned)</t>
  </si>
  <si>
    <r>
      <t>m</t>
    </r>
    <r>
      <rPr>
        <i/>
        <vertAlign val="superscript"/>
        <sz val="11"/>
        <color indexed="8"/>
        <rFont val="Calibri"/>
        <family val="1"/>
        <charset val="186"/>
        <scheme val="minor"/>
      </rPr>
      <t>2</t>
    </r>
  </si>
  <si>
    <t>01.01.2019 - 31.03.2019</t>
  </si>
  <si>
    <t>01.04.2019 - 31.12.2019</t>
  </si>
  <si>
    <r>
      <t>EUR/m</t>
    </r>
    <r>
      <rPr>
        <vertAlign val="superscript"/>
        <sz val="11"/>
        <color indexed="8"/>
        <rFont val="Calibri"/>
        <family val="1"/>
        <charset val="186"/>
        <scheme val="minor"/>
      </rPr>
      <t>2</t>
    </r>
  </si>
  <si>
    <r>
      <t>EUR/m</t>
    </r>
    <r>
      <rPr>
        <i/>
        <vertAlign val="superscript"/>
        <sz val="11"/>
        <color indexed="8"/>
        <rFont val="Calibri"/>
        <family val="1"/>
        <charset val="186"/>
        <scheme val="minor"/>
      </rPr>
      <t>2</t>
    </r>
  </si>
  <si>
    <t>Kapitalikomponent (investeering)</t>
  </si>
  <si>
    <t>Ei indekseerita</t>
  </si>
  <si>
    <r>
      <t xml:space="preserve">Investeering 222 975 eur, intress 5,27%, tagasimakse 60 kuud;
</t>
    </r>
    <r>
      <rPr>
        <sz val="11"/>
        <color theme="1"/>
        <rFont val="Times New Roman"/>
        <family val="1"/>
        <charset val="186"/>
      </rPr>
      <t>tasutakse kuni 01.03.2020</t>
    </r>
  </si>
  <si>
    <t>Indekseerimine alates 01.01.16.a, 31.dets THI, koefitsient 1, max 3% aastas</t>
  </si>
  <si>
    <t>kuud</t>
  </si>
  <si>
    <t>eurot</t>
  </si>
  <si>
    <t>teenuse hinna ja tarbimise muutuse alusel</t>
  </si>
  <si>
    <t>Eelmiste perioodide teenuste tasaarveldus</t>
  </si>
  <si>
    <t>2019a elarves tasaarveldatakse 2017a kõrvalteenuseid</t>
  </si>
  <si>
    <t>ÜÜR JA KÕRVALTEENUSTE TASUD ILMA KÄIBEMAKSUTA (aastas)</t>
  </si>
  <si>
    <t>3 kuud</t>
  </si>
  <si>
    <t>9 kuud</t>
  </si>
  <si>
    <t>ÜÜR JA KÕRVALTEENUSTE TASUD KOOS KÄIBEMAKSUGA (aastas)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</si>
</sst>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vertAlign val="superscript"/>
      <sz val="11"/>
      <color indexed="8"/>
      <name val="Calibri"/>
      <family val="1"/>
      <charset val="186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vertAlign val="superscript"/>
      <sz val="11"/>
      <color indexed="8"/>
      <name val="Calibri"/>
      <family val="1"/>
      <charset val="186"/>
      <scheme val="minor"/>
    </font>
    <font>
      <i/>
      <sz val="12"/>
      <name val="Times New Roman"/>
      <family val="1"/>
      <charset val="186"/>
    </font>
    <font>
      <i/>
      <sz val="12"/>
      <color rgb="FFFF0000"/>
      <name val="Times New Roman"/>
      <family val="1"/>
      <charset val="186"/>
    </font>
    <font>
      <b/>
      <sz val="12"/>
      <color theme="1" tint="0.499984740745262"/>
      <name val="Times New Roman"/>
      <family val="1"/>
      <charset val="186"/>
    </font>
    <font>
      <sz val="12"/>
      <color theme="1" tint="0.499984740745262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1"/>
      <name val="Calibri"/>
      <family val="1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8" fillId="0" borderId="1" xfId="0" applyFont="1" applyBorder="1"/>
    <xf numFmtId="0" fontId="9" fillId="0" borderId="1" xfId="0" applyFont="1" applyBorder="1"/>
    <xf numFmtId="0" fontId="9" fillId="0" borderId="0" xfId="0" applyFont="1"/>
    <xf numFmtId="0" fontId="8" fillId="0" borderId="1" xfId="0" applyFont="1" applyBorder="1" applyAlignment="1">
      <alignment horizontal="right"/>
    </xf>
    <xf numFmtId="0" fontId="8" fillId="3" borderId="1" xfId="0" applyFont="1" applyFill="1" applyBorder="1"/>
    <xf numFmtId="0" fontId="8" fillId="0" borderId="0" xfId="0" applyFont="1" applyAlignment="1">
      <alignment horizontal="right"/>
    </xf>
    <xf numFmtId="0" fontId="8" fillId="3" borderId="0" xfId="0" applyFont="1" applyFill="1"/>
    <xf numFmtId="0" fontId="8" fillId="2" borderId="6" xfId="0" applyFont="1" applyFill="1" applyBorder="1"/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1" fillId="0" borderId="2" xfId="0" applyFont="1" applyBorder="1"/>
    <xf numFmtId="0" fontId="8" fillId="0" borderId="4" xfId="0" applyFont="1" applyBorder="1"/>
    <xf numFmtId="0" fontId="8" fillId="2" borderId="2" xfId="0" applyFont="1" applyFill="1" applyBorder="1"/>
    <xf numFmtId="0" fontId="8" fillId="2" borderId="3" xfId="0" applyFont="1" applyFill="1" applyBorder="1" applyAlignment="1">
      <alignment horizontal="left"/>
    </xf>
    <xf numFmtId="0" fontId="8" fillId="2" borderId="3" xfId="0" applyFont="1" applyFill="1" applyBorder="1"/>
    <xf numFmtId="4" fontId="9" fillId="2" borderId="20" xfId="0" applyNumberFormat="1" applyFont="1" applyFill="1" applyBorder="1" applyAlignment="1">
      <alignment horizontal="right"/>
    </xf>
    <xf numFmtId="4" fontId="8" fillId="2" borderId="21" xfId="0" applyNumberFormat="1" applyFont="1" applyFill="1" applyBorder="1" applyAlignment="1">
      <alignment horizontal="right"/>
    </xf>
    <xf numFmtId="4" fontId="10" fillId="2" borderId="3" xfId="0" applyNumberFormat="1" applyFont="1" applyFill="1" applyBorder="1" applyAlignment="1">
      <alignment horizontal="center"/>
    </xf>
    <xf numFmtId="0" fontId="8" fillId="3" borderId="9" xfId="0" applyFont="1" applyFill="1" applyBorder="1"/>
    <xf numFmtId="0" fontId="8" fillId="3" borderId="0" xfId="0" applyFont="1" applyFill="1" applyAlignment="1">
      <alignment horizontal="left"/>
    </xf>
    <xf numFmtId="4" fontId="10" fillId="3" borderId="22" xfId="0" applyNumberFormat="1" applyFont="1" applyFill="1" applyBorder="1" applyAlignment="1">
      <alignment horizontal="right"/>
    </xf>
    <xf numFmtId="4" fontId="8" fillId="3" borderId="23" xfId="0" applyNumberFormat="1" applyFont="1" applyFill="1" applyBorder="1" applyAlignment="1">
      <alignment horizontal="right"/>
    </xf>
    <xf numFmtId="4" fontId="10" fillId="3" borderId="0" xfId="0" applyNumberFormat="1" applyFont="1" applyFill="1" applyAlignment="1">
      <alignment horizontal="right"/>
    </xf>
    <xf numFmtId="4" fontId="8" fillId="3" borderId="0" xfId="0" applyNumberFormat="1" applyFont="1" applyFill="1" applyAlignment="1">
      <alignment horizontal="right"/>
    </xf>
    <xf numFmtId="0" fontId="8" fillId="2" borderId="17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0" borderId="2" xfId="0" applyFont="1" applyBorder="1"/>
    <xf numFmtId="0" fontId="8" fillId="4" borderId="2" xfId="0" applyFont="1" applyFill="1" applyBorder="1"/>
    <xf numFmtId="0" fontId="8" fillId="4" borderId="7" xfId="0" applyFont="1" applyFill="1" applyBorder="1" applyAlignment="1">
      <alignment horizontal="left"/>
    </xf>
    <xf numFmtId="0" fontId="8" fillId="4" borderId="7" xfId="0" applyFont="1" applyFill="1" applyBorder="1"/>
    <xf numFmtId="4" fontId="8" fillId="4" borderId="20" xfId="0" applyNumberFormat="1" applyFont="1" applyFill="1" applyBorder="1" applyAlignment="1">
      <alignment horizontal="right"/>
    </xf>
    <xf numFmtId="4" fontId="8" fillId="4" borderId="21" xfId="0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/>
    </xf>
    <xf numFmtId="4" fontId="8" fillId="4" borderId="2" xfId="0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4" fontId="8" fillId="0" borderId="0" xfId="0" applyNumberFormat="1" applyFont="1" applyAlignment="1">
      <alignment horizontal="right"/>
    </xf>
    <xf numFmtId="9" fontId="9" fillId="0" borderId="0" xfId="0" applyNumberFormat="1" applyFont="1" applyAlignment="1">
      <alignment horizontal="left"/>
    </xf>
    <xf numFmtId="0" fontId="12" fillId="0" borderId="0" xfId="0" applyFont="1"/>
    <xf numFmtId="164" fontId="9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0" fontId="2" fillId="3" borderId="11" xfId="0" applyFont="1" applyFill="1" applyBorder="1"/>
    <xf numFmtId="0" fontId="2" fillId="3" borderId="1" xfId="0" applyFont="1" applyFill="1" applyBorder="1"/>
    <xf numFmtId="9" fontId="0" fillId="0" borderId="0" xfId="0" applyNumberFormat="1"/>
    <xf numFmtId="165" fontId="8" fillId="0" borderId="1" xfId="0" applyNumberFormat="1" applyFont="1" applyBorder="1"/>
    <xf numFmtId="0" fontId="0" fillId="0" borderId="9" xfId="0" applyBorder="1"/>
    <xf numFmtId="2" fontId="0" fillId="0" borderId="9" xfId="0" applyNumberFormat="1" applyBorder="1"/>
    <xf numFmtId="0" fontId="1" fillId="0" borderId="1" xfId="0" applyFont="1" applyBorder="1"/>
    <xf numFmtId="4" fontId="8" fillId="3" borderId="22" xfId="0" applyNumberFormat="1" applyFont="1" applyFill="1" applyBorder="1" applyAlignment="1">
      <alignment horizontal="right"/>
    </xf>
    <xf numFmtId="4" fontId="8" fillId="3" borderId="22" xfId="0" applyNumberFormat="1" applyFont="1" applyFill="1" applyBorder="1"/>
    <xf numFmtId="4" fontId="9" fillId="3" borderId="23" xfId="0" applyNumberFormat="1" applyFont="1" applyFill="1" applyBorder="1"/>
    <xf numFmtId="4" fontId="9" fillId="3" borderId="25" xfId="0" applyNumberFormat="1" applyFont="1" applyFill="1" applyBorder="1"/>
    <xf numFmtId="0" fontId="9" fillId="3" borderId="22" xfId="0" applyFont="1" applyFill="1" applyBorder="1"/>
    <xf numFmtId="0" fontId="9" fillId="3" borderId="24" xfId="0" applyFont="1" applyFill="1" applyBorder="1"/>
    <xf numFmtId="4" fontId="0" fillId="0" borderId="0" xfId="0" applyNumberFormat="1"/>
    <xf numFmtId="0" fontId="13" fillId="0" borderId="0" xfId="0" applyFont="1" applyAlignment="1">
      <alignment horizontal="right"/>
    </xf>
    <xf numFmtId="0" fontId="8" fillId="2" borderId="2" xfId="0" applyFont="1" applyFill="1" applyBorder="1" applyAlignment="1">
      <alignment horizontal="center"/>
    </xf>
    <xf numFmtId="0" fontId="7" fillId="0" borderId="0" xfId="0" applyFont="1"/>
    <xf numFmtId="165" fontId="15" fillId="0" borderId="1" xfId="0" applyNumberFormat="1" applyFont="1" applyBorder="1"/>
    <xf numFmtId="0" fontId="15" fillId="3" borderId="1" xfId="0" applyFont="1" applyFill="1" applyBorder="1"/>
    <xf numFmtId="0" fontId="12" fillId="0" borderId="1" xfId="0" applyFont="1" applyBorder="1"/>
    <xf numFmtId="0" fontId="12" fillId="3" borderId="11" xfId="0" applyFont="1" applyFill="1" applyBorder="1"/>
    <xf numFmtId="0" fontId="15" fillId="0" borderId="0" xfId="0" applyFont="1" applyAlignment="1">
      <alignment horizontal="right"/>
    </xf>
    <xf numFmtId="4" fontId="17" fillId="3" borderId="17" xfId="0" applyNumberFormat="1" applyFont="1" applyFill="1" applyBorder="1" applyAlignment="1">
      <alignment horizontal="right"/>
    </xf>
    <xf numFmtId="4" fontId="12" fillId="3" borderId="19" xfId="0" applyNumberFormat="1" applyFont="1" applyFill="1" applyBorder="1" applyAlignment="1">
      <alignment horizontal="right"/>
    </xf>
    <xf numFmtId="2" fontId="17" fillId="3" borderId="17" xfId="0" applyNumberFormat="1" applyFont="1" applyFill="1" applyBorder="1" applyAlignment="1">
      <alignment horizontal="right"/>
    </xf>
    <xf numFmtId="2" fontId="17" fillId="3" borderId="19" xfId="0" applyNumberFormat="1" applyFont="1" applyFill="1" applyBorder="1" applyAlignment="1">
      <alignment horizontal="right"/>
    </xf>
    <xf numFmtId="2" fontId="12" fillId="3" borderId="22" xfId="0" applyNumberFormat="1" applyFont="1" applyFill="1" applyBorder="1"/>
    <xf numFmtId="4" fontId="17" fillId="0" borderId="17" xfId="0" applyNumberFormat="1" applyFont="1" applyBorder="1" applyAlignment="1">
      <alignment horizontal="right"/>
    </xf>
    <xf numFmtId="4" fontId="17" fillId="0" borderId="18" xfId="0" applyNumberFormat="1" applyFont="1" applyBorder="1" applyAlignment="1">
      <alignment horizontal="right"/>
    </xf>
    <xf numFmtId="0" fontId="12" fillId="2" borderId="15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4" fontId="17" fillId="2" borderId="20" xfId="0" applyNumberFormat="1" applyFont="1" applyFill="1" applyBorder="1" applyAlignment="1">
      <alignment horizontal="right"/>
    </xf>
    <xf numFmtId="4" fontId="18" fillId="3" borderId="22" xfId="0" applyNumberFormat="1" applyFont="1" applyFill="1" applyBorder="1" applyAlignment="1">
      <alignment horizontal="right"/>
    </xf>
    <xf numFmtId="4" fontId="12" fillId="3" borderId="23" xfId="0" applyNumberFormat="1" applyFont="1" applyFill="1" applyBorder="1" applyAlignment="1">
      <alignment horizontal="right"/>
    </xf>
    <xf numFmtId="0" fontId="12" fillId="2" borderId="17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4" fontId="12" fillId="4" borderId="20" xfId="0" applyNumberFormat="1" applyFont="1" applyFill="1" applyBorder="1" applyAlignment="1">
      <alignment horizontal="right"/>
    </xf>
    <xf numFmtId="4" fontId="12" fillId="4" borderId="21" xfId="0" applyNumberFormat="1" applyFont="1" applyFill="1" applyBorder="1" applyAlignment="1">
      <alignment horizontal="right"/>
    </xf>
    <xf numFmtId="4" fontId="12" fillId="3" borderId="22" xfId="0" applyNumberFormat="1" applyFont="1" applyFill="1" applyBorder="1" applyAlignment="1">
      <alignment horizontal="right"/>
    </xf>
    <xf numFmtId="4" fontId="12" fillId="3" borderId="22" xfId="0" applyNumberFormat="1" applyFont="1" applyFill="1" applyBorder="1"/>
    <xf numFmtId="0" fontId="17" fillId="3" borderId="22" xfId="0" applyFont="1" applyFill="1" applyBorder="1"/>
    <xf numFmtId="4" fontId="17" fillId="3" borderId="23" xfId="0" applyNumberFormat="1" applyFont="1" applyFill="1" applyBorder="1"/>
    <xf numFmtId="0" fontId="17" fillId="3" borderId="24" xfId="0" applyFont="1" applyFill="1" applyBorder="1"/>
    <xf numFmtId="4" fontId="17" fillId="3" borderId="25" xfId="0" applyNumberFormat="1" applyFont="1" applyFill="1" applyBorder="1"/>
    <xf numFmtId="4" fontId="8" fillId="2" borderId="2" xfId="0" applyNumberFormat="1" applyFont="1" applyFill="1" applyBorder="1"/>
    <xf numFmtId="0" fontId="2" fillId="3" borderId="13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/>
    <xf numFmtId="4" fontId="12" fillId="5" borderId="21" xfId="0" applyNumberFormat="1" applyFont="1" applyFill="1" applyBorder="1" applyAlignment="1">
      <alignment horizontal="right"/>
    </xf>
    <xf numFmtId="2" fontId="0" fillId="5" borderId="9" xfId="0" applyNumberFormat="1" applyFill="1" applyBorder="1"/>
    <xf numFmtId="0" fontId="12" fillId="5" borderId="0" xfId="0" applyFont="1" applyFill="1"/>
    <xf numFmtId="0" fontId="14" fillId="5" borderId="0" xfId="0" applyFont="1" applyFill="1"/>
    <xf numFmtId="2" fontId="20" fillId="3" borderId="19" xfId="0" applyNumberFormat="1" applyFont="1" applyFill="1" applyBorder="1" applyAlignment="1">
      <alignment horizontal="right"/>
    </xf>
    <xf numFmtId="4" fontId="19" fillId="4" borderId="20" xfId="0" applyNumberFormat="1" applyFont="1" applyFill="1" applyBorder="1" applyAlignment="1">
      <alignment horizontal="right"/>
    </xf>
    <xf numFmtId="4" fontId="19" fillId="4" borderId="21" xfId="0" applyNumberFormat="1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right"/>
    </xf>
    <xf numFmtId="4" fontId="9" fillId="3" borderId="22" xfId="0" applyNumberFormat="1" applyFont="1" applyFill="1" applyBorder="1" applyAlignment="1">
      <alignment horizontal="right"/>
    </xf>
    <xf numFmtId="4" fontId="9" fillId="3" borderId="23" xfId="0" applyNumberFormat="1" applyFont="1" applyFill="1" applyBorder="1" applyAlignment="1">
      <alignment horizontal="right"/>
    </xf>
    <xf numFmtId="0" fontId="9" fillId="2" borderId="1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2" fontId="1" fillId="3" borderId="22" xfId="0" applyNumberFormat="1" applyFont="1" applyFill="1" applyBorder="1"/>
    <xf numFmtId="4" fontId="9" fillId="3" borderId="22" xfId="0" applyNumberFormat="1" applyFont="1" applyFill="1" applyBorder="1"/>
    <xf numFmtId="0" fontId="2" fillId="0" borderId="0" xfId="0" applyFont="1" applyAlignment="1">
      <alignment horizontal="right"/>
    </xf>
    <xf numFmtId="0" fontId="8" fillId="2" borderId="1" xfId="0" applyFont="1" applyFill="1" applyBorder="1" applyAlignment="1">
      <alignment horizontal="center"/>
    </xf>
    <xf numFmtId="165" fontId="8" fillId="3" borderId="1" xfId="0" applyNumberFormat="1" applyFont="1" applyFill="1" applyBorder="1"/>
    <xf numFmtId="4" fontId="1" fillId="0" borderId="17" xfId="0" applyNumberFormat="1" applyFont="1" applyBorder="1" applyAlignment="1">
      <alignment horizontal="right"/>
    </xf>
    <xf numFmtId="2" fontId="20" fillId="0" borderId="17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4" fontId="9" fillId="0" borderId="23" xfId="0" applyNumberFormat="1" applyFont="1" applyBorder="1" applyAlignment="1">
      <alignment horizontal="right"/>
    </xf>
    <xf numFmtId="2" fontId="1" fillId="0" borderId="22" xfId="0" applyNumberFormat="1" applyFont="1" applyBorder="1"/>
    <xf numFmtId="4" fontId="9" fillId="0" borderId="22" xfId="0" applyNumberFormat="1" applyFont="1" applyBorder="1"/>
    <xf numFmtId="0" fontId="9" fillId="0" borderId="22" xfId="0" applyFont="1" applyBorder="1"/>
    <xf numFmtId="4" fontId="9" fillId="0" borderId="23" xfId="0" applyNumberFormat="1" applyFont="1" applyBorder="1"/>
    <xf numFmtId="0" fontId="9" fillId="0" borderId="24" xfId="0" applyFont="1" applyBorder="1"/>
    <xf numFmtId="4" fontId="9" fillId="0" borderId="25" xfId="0" applyNumberFormat="1" applyFont="1" applyBorder="1"/>
    <xf numFmtId="3" fontId="1" fillId="3" borderId="0" xfId="0" applyNumberFormat="1" applyFont="1" applyFill="1" applyAlignment="1">
      <alignment horizontal="right"/>
    </xf>
    <xf numFmtId="0" fontId="2" fillId="3" borderId="0" xfId="0" applyFont="1" applyFill="1"/>
    <xf numFmtId="4" fontId="8" fillId="2" borderId="1" xfId="0" applyNumberFormat="1" applyFont="1" applyFill="1" applyBorder="1"/>
    <xf numFmtId="4" fontId="8" fillId="4" borderId="1" xfId="0" applyNumberFormat="1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right"/>
    </xf>
    <xf numFmtId="4" fontId="10" fillId="3" borderId="8" xfId="0" applyNumberFormat="1" applyFont="1" applyFill="1" applyBorder="1" applyAlignment="1">
      <alignment horizontal="right"/>
    </xf>
    <xf numFmtId="4" fontId="9" fillId="3" borderId="21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>
      <alignment horizontal="right"/>
    </xf>
    <xf numFmtId="4" fontId="1" fillId="3" borderId="2" xfId="0" applyNumberFormat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0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1" fillId="3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3" fontId="9" fillId="3" borderId="26" xfId="0" applyNumberFormat="1" applyFont="1" applyFill="1" applyBorder="1" applyAlignment="1">
      <alignment horizontal="center"/>
    </xf>
    <xf numFmtId="3" fontId="9" fillId="3" borderId="27" xfId="0" applyNumberFormat="1" applyFont="1" applyFill="1" applyBorder="1" applyAlignment="1">
      <alignment horizontal="center"/>
    </xf>
    <xf numFmtId="3" fontId="17" fillId="3" borderId="26" xfId="0" applyNumberFormat="1" applyFont="1" applyFill="1" applyBorder="1" applyAlignment="1">
      <alignment horizontal="center"/>
    </xf>
    <xf numFmtId="3" fontId="17" fillId="3" borderId="27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/>
    <xf numFmtId="0" fontId="2" fillId="0" borderId="21" xfId="0" applyFont="1" applyBorder="1" applyAlignment="1"/>
    <xf numFmtId="0" fontId="2" fillId="0" borderId="4" xfId="0" applyFont="1" applyBorder="1" applyAlignment="1">
      <alignment horizontal="left"/>
    </xf>
    <xf numFmtId="0" fontId="2" fillId="2" borderId="2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/>
    <xf numFmtId="0" fontId="2" fillId="3" borderId="21" xfId="0" applyFont="1" applyFill="1" applyBorder="1" applyAlignment="1"/>
    <xf numFmtId="0" fontId="1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1" fillId="3" borderId="1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2" fillId="0" borderId="8" xfId="0" applyNumberFormat="1" applyFont="1" applyBorder="1" applyAlignment="1">
      <alignment horizontal="center" vertical="center" wrapText="1"/>
    </xf>
    <xf numFmtId="4" fontId="2" fillId="3" borderId="19" xfId="0" applyNumberFormat="1" applyFont="1" applyFill="1" applyBorder="1" applyAlignment="1">
      <alignment horizontal="right"/>
    </xf>
    <xf numFmtId="4" fontId="2" fillId="0" borderId="10" xfId="0" applyNumberFormat="1" applyFont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/>
    </xf>
    <xf numFmtId="3" fontId="2" fillId="3" borderId="2" xfId="0" applyNumberFormat="1" applyFont="1" applyFill="1" applyBorder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4" fontId="2" fillId="0" borderId="14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/>
    <xf numFmtId="2" fontId="1" fillId="3" borderId="17" xfId="0" applyNumberFormat="1" applyFont="1" applyFill="1" applyBorder="1" applyAlignment="1">
      <alignment horizontal="right"/>
    </xf>
    <xf numFmtId="2" fontId="1" fillId="3" borderId="19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3" borderId="7" xfId="0" applyFont="1" applyFill="1" applyBorder="1" applyAlignment="1">
      <alignment horizontal="center" vertical="center" wrapText="1"/>
    </xf>
    <xf numFmtId="2" fontId="2" fillId="3" borderId="22" xfId="0" applyNumberFormat="1" applyFont="1" applyFill="1" applyBorder="1"/>
    <xf numFmtId="3" fontId="2" fillId="0" borderId="0" xfId="0" applyNumberFormat="1" applyFont="1" applyAlignment="1">
      <alignment horizontal="right"/>
    </xf>
    <xf numFmtId="4" fontId="3" fillId="0" borderId="0" xfId="0" applyNumberFormat="1" applyFont="1"/>
  </cellXfs>
  <cellStyles count="2">
    <cellStyle name="Normaallaad 4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topLeftCell="A3" zoomScale="81" zoomScaleNormal="85" workbookViewId="0">
      <selection activeCell="I6" sqref="I6"/>
    </sheetView>
  </sheetViews>
  <sheetFormatPr defaultRowHeight="14.45"/>
  <cols>
    <col min="1" max="1" width="5.7109375" style="3" customWidth="1"/>
    <col min="2" max="2" width="7.7109375" style="3" customWidth="1"/>
    <col min="3" max="3" width="4.7109375" style="3" customWidth="1"/>
    <col min="4" max="4" width="61.5703125" style="3" customWidth="1"/>
    <col min="5" max="6" width="15.5703125" style="3" customWidth="1"/>
    <col min="7" max="7" width="20.28515625" style="3" customWidth="1"/>
    <col min="8" max="8" width="14.5703125" style="3" customWidth="1"/>
    <col min="9" max="9" width="18" style="3" customWidth="1"/>
    <col min="10" max="12" width="18.5703125" style="3" customWidth="1"/>
    <col min="13" max="13" width="24.5703125" customWidth="1"/>
    <col min="14" max="14" width="23" customWidth="1"/>
    <col min="15" max="15" width="36.7109375" customWidth="1"/>
    <col min="16" max="17" width="12.5703125" customWidth="1"/>
    <col min="18" max="18" width="16.28515625" customWidth="1"/>
    <col min="19" max="19" width="30.5703125" customWidth="1"/>
    <col min="21" max="21" width="19" customWidth="1"/>
  </cols>
  <sheetData>
    <row r="1" spans="1:21">
      <c r="A1" s="2"/>
      <c r="B1" s="2"/>
      <c r="C1" s="2"/>
      <c r="D1" s="2"/>
      <c r="E1" s="2"/>
      <c r="F1" s="2"/>
      <c r="G1" s="2"/>
      <c r="H1" s="102" t="s">
        <v>0</v>
      </c>
      <c r="I1" s="2"/>
      <c r="J1" s="2"/>
      <c r="K1" s="2"/>
      <c r="L1" s="2"/>
    </row>
    <row r="2" spans="1:21" ht="17.45">
      <c r="A2" s="138" t="s">
        <v>1</v>
      </c>
      <c r="B2" s="138"/>
      <c r="C2" s="138"/>
      <c r="D2" s="138"/>
      <c r="E2" s="138"/>
      <c r="F2" s="138"/>
      <c r="G2" s="138"/>
      <c r="H2" s="138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1" ht="15.6">
      <c r="A3" s="151"/>
      <c r="B3" s="151"/>
      <c r="C3" s="151"/>
      <c r="D3" s="151"/>
      <c r="E3" s="151"/>
      <c r="F3" s="151"/>
      <c r="G3" s="151"/>
      <c r="H3" s="151"/>
      <c r="I3" s="2"/>
      <c r="J3" s="2"/>
      <c r="K3" s="2"/>
      <c r="L3" s="2"/>
    </row>
    <row r="4" spans="1:21" ht="15.6">
      <c r="A4" s="1"/>
      <c r="B4" s="1"/>
      <c r="C4" s="112" t="s">
        <v>2</v>
      </c>
      <c r="D4" s="4" t="s">
        <v>3</v>
      </c>
      <c r="E4" s="1"/>
      <c r="F4" s="1"/>
      <c r="G4" s="1"/>
      <c r="H4" s="1"/>
      <c r="I4" s="2"/>
      <c r="J4" s="2"/>
      <c r="K4" s="2"/>
      <c r="L4" s="2"/>
    </row>
    <row r="5" spans="1:21" ht="15.6">
      <c r="A5" s="1"/>
      <c r="B5" s="1"/>
      <c r="C5" s="112" t="s">
        <v>4</v>
      </c>
      <c r="D5" s="5" t="s">
        <v>5</v>
      </c>
      <c r="E5" s="43"/>
      <c r="F5" s="1"/>
      <c r="G5" s="43"/>
      <c r="H5" s="1"/>
      <c r="I5" s="2"/>
      <c r="J5" s="2"/>
      <c r="K5" s="2"/>
      <c r="L5" s="2"/>
    </row>
    <row r="6" spans="1:21" ht="15" customHeight="1">
      <c r="A6" s="1"/>
      <c r="B6" s="1"/>
      <c r="C6" s="112"/>
      <c r="D6" s="6"/>
      <c r="E6" s="43"/>
      <c r="F6" s="1"/>
      <c r="G6" s="127" t="s">
        <v>6</v>
      </c>
      <c r="H6" s="127"/>
      <c r="I6" s="127" t="s">
        <v>7</v>
      </c>
      <c r="J6" s="1"/>
      <c r="K6"/>
      <c r="L6"/>
    </row>
    <row r="7" spans="1:21" ht="16.5">
      <c r="A7" s="1"/>
      <c r="B7" s="1"/>
      <c r="C7" s="1"/>
      <c r="D7" s="7" t="s">
        <v>8</v>
      </c>
      <c r="E7" s="114">
        <v>836.5</v>
      </c>
      <c r="F7" s="8" t="s">
        <v>9</v>
      </c>
      <c r="G7" s="114">
        <v>814.3</v>
      </c>
      <c r="H7" s="8" t="s">
        <v>9</v>
      </c>
      <c r="I7" s="114">
        <v>741.5</v>
      </c>
      <c r="J7" s="8" t="s">
        <v>9</v>
      </c>
      <c r="K7"/>
      <c r="L7"/>
    </row>
    <row r="8" spans="1:21" ht="16.5">
      <c r="A8" s="1"/>
      <c r="B8" s="1"/>
      <c r="C8" s="1"/>
      <c r="D8" s="45" t="s">
        <v>10</v>
      </c>
      <c r="E8" s="46">
        <v>3532</v>
      </c>
      <c r="F8" s="47" t="s">
        <v>9</v>
      </c>
      <c r="G8" s="46">
        <v>3532</v>
      </c>
      <c r="H8" s="47" t="s">
        <v>9</v>
      </c>
      <c r="I8" s="46">
        <v>3532</v>
      </c>
      <c r="J8" s="47" t="s">
        <v>9</v>
      </c>
      <c r="K8"/>
      <c r="L8"/>
    </row>
    <row r="9" spans="1:21" ht="15.6">
      <c r="A9" s="1"/>
      <c r="B9" s="1"/>
      <c r="C9" s="1"/>
      <c r="D9" s="45" t="s">
        <v>11</v>
      </c>
      <c r="E9" s="46">
        <v>26</v>
      </c>
      <c r="F9" s="48" t="s">
        <v>12</v>
      </c>
      <c r="G9" s="46"/>
      <c r="H9" s="48"/>
      <c r="I9" s="46">
        <v>5</v>
      </c>
      <c r="J9" s="48" t="s">
        <v>12</v>
      </c>
      <c r="K9"/>
      <c r="L9"/>
    </row>
    <row r="10" spans="1:21" ht="15.95" thickBot="1">
      <c r="A10" s="1"/>
      <c r="B10" s="1"/>
      <c r="C10" s="1"/>
      <c r="D10" s="112"/>
      <c r="E10" s="126"/>
      <c r="F10" s="127"/>
      <c r="G10" s="2"/>
      <c r="H10"/>
      <c r="I10"/>
      <c r="J10"/>
      <c r="K10"/>
      <c r="L10"/>
    </row>
    <row r="11" spans="1:21" ht="15.95" thickBot="1">
      <c r="A11" s="1"/>
      <c r="B11" s="1"/>
      <c r="C11" s="1"/>
      <c r="D11" s="112"/>
      <c r="E11" s="139" t="s">
        <v>13</v>
      </c>
      <c r="F11" s="140"/>
      <c r="G11" s="139" t="s">
        <v>14</v>
      </c>
      <c r="H11" s="140"/>
      <c r="I11" s="139" t="s">
        <v>15</v>
      </c>
      <c r="J11" s="140"/>
      <c r="K11" s="139" t="s">
        <v>16</v>
      </c>
      <c r="L11" s="140"/>
      <c r="M11" s="2"/>
    </row>
    <row r="12" spans="1:21" ht="16.5">
      <c r="A12" s="152" t="s">
        <v>17</v>
      </c>
      <c r="B12" s="11" t="s">
        <v>18</v>
      </c>
      <c r="C12" s="11"/>
      <c r="D12" s="11"/>
      <c r="E12" s="103" t="s">
        <v>19</v>
      </c>
      <c r="F12" s="104" t="s">
        <v>20</v>
      </c>
      <c r="G12" s="103" t="s">
        <v>19</v>
      </c>
      <c r="H12" s="104" t="s">
        <v>20</v>
      </c>
      <c r="I12" s="103" t="s">
        <v>19</v>
      </c>
      <c r="J12" s="104" t="s">
        <v>20</v>
      </c>
      <c r="K12" s="103" t="s">
        <v>19</v>
      </c>
      <c r="L12" s="104" t="s">
        <v>20</v>
      </c>
      <c r="M12" s="14" t="s">
        <v>21</v>
      </c>
      <c r="N12" s="113" t="s">
        <v>22</v>
      </c>
    </row>
    <row r="13" spans="1:21" ht="15.6">
      <c r="A13" s="4">
        <v>1</v>
      </c>
      <c r="B13" s="153"/>
      <c r="C13" s="153" t="s">
        <v>23</v>
      </c>
      <c r="D13" s="154"/>
      <c r="E13" s="115">
        <f>F13/E7</f>
        <v>2.6123751803226156</v>
      </c>
      <c r="F13" s="117">
        <v>2185.2518383398678</v>
      </c>
      <c r="G13" s="115">
        <f>H13/G7</f>
        <v>2.6835955278642611</v>
      </c>
      <c r="H13" s="135">
        <f>F13</f>
        <v>2185.2518383398678</v>
      </c>
      <c r="I13" s="136">
        <f>G13</f>
        <v>2.6835955278642611</v>
      </c>
      <c r="J13" s="135">
        <f>I13*I7</f>
        <v>1989.8860839113497</v>
      </c>
      <c r="K13" s="135">
        <f>I13*1.03</f>
        <v>2.7641033937001889</v>
      </c>
      <c r="L13" s="135">
        <f>K13*I7</f>
        <v>2049.5826664286901</v>
      </c>
      <c r="M13" s="145" t="s">
        <v>24</v>
      </c>
      <c r="N13" s="146" t="s">
        <v>25</v>
      </c>
    </row>
    <row r="14" spans="1:21" ht="15.6">
      <c r="A14" s="4">
        <v>2</v>
      </c>
      <c r="B14" s="155">
        <v>100</v>
      </c>
      <c r="C14" s="153" t="s">
        <v>26</v>
      </c>
      <c r="D14" s="154"/>
      <c r="E14" s="115">
        <f>F14/E7</f>
        <v>0.3621269493136085</v>
      </c>
      <c r="F14" s="117">
        <v>302.91919310083352</v>
      </c>
      <c r="G14" s="115">
        <f>H14/G7</f>
        <v>0.3719995003080358</v>
      </c>
      <c r="H14" s="135">
        <f t="shared" ref="H14:H19" si="0">F14</f>
        <v>302.91919310083352</v>
      </c>
      <c r="I14" s="136">
        <f t="shared" ref="I14:I19" si="1">G14</f>
        <v>0.3719995003080358</v>
      </c>
      <c r="J14" s="135">
        <f>I14*I7</f>
        <v>275.83762947840853</v>
      </c>
      <c r="K14" s="135">
        <f t="shared" ref="K14:K19" si="2">I14*1.03</f>
        <v>0.38315948531727689</v>
      </c>
      <c r="L14" s="135">
        <f>K14*I7</f>
        <v>284.11275836276081</v>
      </c>
      <c r="M14" s="145"/>
      <c r="N14" s="146"/>
    </row>
    <row r="15" spans="1:21" ht="15.6">
      <c r="A15" s="4">
        <v>3</v>
      </c>
      <c r="B15" s="155">
        <v>200</v>
      </c>
      <c r="C15" s="153" t="s">
        <v>27</v>
      </c>
      <c r="D15" s="154"/>
      <c r="E15" s="115">
        <f>F15/E7</f>
        <v>0.60461843523519532</v>
      </c>
      <c r="F15" s="117">
        <v>505.76332107424088</v>
      </c>
      <c r="G15" s="115">
        <f>H15/G7</f>
        <v>0.62110195391654288</v>
      </c>
      <c r="H15" s="135">
        <f t="shared" si="0"/>
        <v>505.76332107424088</v>
      </c>
      <c r="I15" s="136">
        <f t="shared" si="1"/>
        <v>0.62110195391654288</v>
      </c>
      <c r="J15" s="135">
        <f>I15*I7</f>
        <v>460.54709882911652</v>
      </c>
      <c r="K15" s="135">
        <f t="shared" si="2"/>
        <v>0.63973501253403919</v>
      </c>
      <c r="L15" s="135">
        <f>K15*I7</f>
        <v>474.36351179399009</v>
      </c>
      <c r="M15" s="145"/>
      <c r="N15" s="146"/>
    </row>
    <row r="16" spans="1:21" ht="15.6">
      <c r="A16" s="4">
        <v>4</v>
      </c>
      <c r="B16" s="155">
        <v>300</v>
      </c>
      <c r="C16" s="156" t="s">
        <v>28</v>
      </c>
      <c r="D16" s="157"/>
      <c r="E16" s="115">
        <f>F16/E7</f>
        <v>1.3423796912279904</v>
      </c>
      <c r="F16" s="117">
        <v>1122.900611712214</v>
      </c>
      <c r="G16" s="115">
        <f>H16/G7</f>
        <v>1.3789765586543214</v>
      </c>
      <c r="H16" s="135">
        <f t="shared" si="0"/>
        <v>1122.900611712214</v>
      </c>
      <c r="I16" s="136">
        <f t="shared" si="1"/>
        <v>1.3789765586543214</v>
      </c>
      <c r="J16" s="135">
        <f>I16*I7</f>
        <v>1022.5111182421794</v>
      </c>
      <c r="K16" s="135">
        <f t="shared" si="2"/>
        <v>1.4203458554139512</v>
      </c>
      <c r="L16" s="135">
        <f>K16*I7</f>
        <v>1053.1864517894448</v>
      </c>
      <c r="M16" s="145"/>
      <c r="N16" s="146"/>
    </row>
    <row r="17" spans="1:14" ht="15.6">
      <c r="A17" s="4">
        <v>5</v>
      </c>
      <c r="B17" s="155">
        <v>400</v>
      </c>
      <c r="C17" s="156" t="s">
        <v>29</v>
      </c>
      <c r="D17" s="157"/>
      <c r="E17" s="115">
        <f>F17/E7</f>
        <v>1.4132160358646955</v>
      </c>
      <c r="F17" s="117">
        <v>1182.1552140008178</v>
      </c>
      <c r="G17" s="115">
        <f>H17/G7</f>
        <v>1.4517440918590419</v>
      </c>
      <c r="H17" s="135">
        <f t="shared" si="0"/>
        <v>1182.1552140008178</v>
      </c>
      <c r="I17" s="136">
        <f t="shared" si="1"/>
        <v>1.4517440918590419</v>
      </c>
      <c r="J17" s="135">
        <f>I17*I7</f>
        <v>1076.4682441134796</v>
      </c>
      <c r="K17" s="135">
        <f t="shared" si="2"/>
        <v>1.4952964146148131</v>
      </c>
      <c r="L17" s="135">
        <f>K17*I7</f>
        <v>1108.762291436884</v>
      </c>
      <c r="M17" s="145"/>
      <c r="N17" s="146"/>
    </row>
    <row r="18" spans="1:14" ht="15.6">
      <c r="A18" s="4">
        <v>6</v>
      </c>
      <c r="B18" s="155">
        <v>500</v>
      </c>
      <c r="C18" s="156" t="s">
        <v>30</v>
      </c>
      <c r="D18" s="157"/>
      <c r="E18" s="115">
        <f>F18/E7</f>
        <v>0.24090890157881301</v>
      </c>
      <c r="F18" s="117">
        <v>201.52029617067709</v>
      </c>
      <c r="G18" s="115">
        <f>H18/G7</f>
        <v>0.247476723775853</v>
      </c>
      <c r="H18" s="135">
        <f t="shared" si="0"/>
        <v>201.52029617067709</v>
      </c>
      <c r="I18" s="136">
        <f t="shared" si="1"/>
        <v>0.247476723775853</v>
      </c>
      <c r="J18" s="135">
        <f>I18*I7</f>
        <v>183.50399067979501</v>
      </c>
      <c r="K18" s="135">
        <f t="shared" si="2"/>
        <v>0.25490102548912857</v>
      </c>
      <c r="L18" s="135">
        <f>K18*I7</f>
        <v>189.00911040018883</v>
      </c>
      <c r="M18" s="145"/>
      <c r="N18" s="146"/>
    </row>
    <row r="19" spans="1:14" ht="15.6">
      <c r="A19" s="16">
        <v>7</v>
      </c>
      <c r="B19" s="158">
        <v>700</v>
      </c>
      <c r="C19" s="156" t="s">
        <v>31</v>
      </c>
      <c r="D19" s="157"/>
      <c r="E19" s="115">
        <f>F19/E7</f>
        <v>0</v>
      </c>
      <c r="F19" s="117">
        <v>0</v>
      </c>
      <c r="G19" s="115">
        <f>H19/G7</f>
        <v>0</v>
      </c>
      <c r="H19" s="135">
        <f t="shared" si="0"/>
        <v>0</v>
      </c>
      <c r="I19" s="136">
        <f t="shared" si="1"/>
        <v>0</v>
      </c>
      <c r="J19" s="135">
        <f>I19*I7</f>
        <v>0</v>
      </c>
      <c r="K19" s="135">
        <f t="shared" si="2"/>
        <v>0</v>
      </c>
      <c r="L19" s="135">
        <f>K19*I7</f>
        <v>0</v>
      </c>
      <c r="M19" s="145"/>
      <c r="N19" s="146"/>
    </row>
    <row r="20" spans="1:14" ht="15.6">
      <c r="A20" s="17">
        <v>8</v>
      </c>
      <c r="B20" s="18"/>
      <c r="C20" s="19" t="s">
        <v>32</v>
      </c>
      <c r="D20" s="19"/>
      <c r="E20" s="20">
        <f t="shared" ref="E20:J20" si="3">SUM(E13:E19)</f>
        <v>6.5756251935429182</v>
      </c>
      <c r="F20" s="105">
        <f t="shared" si="3"/>
        <v>5500.5104743986521</v>
      </c>
      <c r="G20" s="20">
        <f t="shared" si="3"/>
        <v>6.7548943563780561</v>
      </c>
      <c r="H20" s="105">
        <f t="shared" si="3"/>
        <v>5500.5104743986521</v>
      </c>
      <c r="I20" s="133">
        <f t="shared" si="3"/>
        <v>6.7548943563780561</v>
      </c>
      <c r="J20" s="105">
        <f t="shared" si="3"/>
        <v>5008.7541652543287</v>
      </c>
      <c r="K20" s="133">
        <f>SUM(K13:K19)</f>
        <v>6.9575411870693982</v>
      </c>
      <c r="L20" s="133">
        <f>SUM(L13:L19)</f>
        <v>5159.0167902119583</v>
      </c>
      <c r="M20" s="137"/>
      <c r="N20" s="128"/>
    </row>
    <row r="21" spans="1:14" ht="15.95" thickBot="1">
      <c r="A21" s="23"/>
      <c r="B21" s="24"/>
      <c r="C21" s="10"/>
      <c r="D21" s="10"/>
      <c r="E21" s="106"/>
      <c r="F21" s="107"/>
      <c r="G21" s="106"/>
      <c r="H21" s="132"/>
      <c r="I21" s="134"/>
      <c r="J21" s="134"/>
      <c r="K21" s="134"/>
      <c r="L21" s="134"/>
      <c r="M21" s="131"/>
      <c r="N21" s="130"/>
    </row>
    <row r="22" spans="1:14" ht="16.5">
      <c r="A22" s="159" t="s">
        <v>17</v>
      </c>
      <c r="B22" s="19" t="s">
        <v>33</v>
      </c>
      <c r="C22" s="19"/>
      <c r="D22" s="19"/>
      <c r="E22" s="108" t="s">
        <v>19</v>
      </c>
      <c r="F22" s="109" t="s">
        <v>20</v>
      </c>
      <c r="G22" s="108" t="s">
        <v>19</v>
      </c>
      <c r="H22" s="109" t="s">
        <v>20</v>
      </c>
      <c r="I22" s="108" t="s">
        <v>19</v>
      </c>
      <c r="J22" s="109" t="s">
        <v>20</v>
      </c>
      <c r="K22" s="103" t="s">
        <v>19</v>
      </c>
      <c r="L22" s="104" t="s">
        <v>20</v>
      </c>
      <c r="M22" s="14" t="s">
        <v>21</v>
      </c>
      <c r="N22" s="113" t="s">
        <v>22</v>
      </c>
    </row>
    <row r="23" spans="1:14" ht="15.6">
      <c r="A23" s="8">
        <v>9</v>
      </c>
      <c r="B23" s="160">
        <v>300</v>
      </c>
      <c r="C23" s="161" t="s">
        <v>34</v>
      </c>
      <c r="D23" s="162"/>
      <c r="E23" s="116">
        <v>4.3838999999999997</v>
      </c>
      <c r="F23" s="99">
        <f>E23*$E$7</f>
        <v>3667.1323499999999</v>
      </c>
      <c r="G23" s="116">
        <f>H23/G7</f>
        <v>4.5034168611077003</v>
      </c>
      <c r="H23" s="99">
        <f>F23</f>
        <v>3667.1323499999999</v>
      </c>
      <c r="I23" s="116">
        <f>G23</f>
        <v>4.5034168611077003</v>
      </c>
      <c r="J23" s="99">
        <f>I23*$I$7</f>
        <v>3339.2836025113597</v>
      </c>
      <c r="K23" s="116">
        <f>I23</f>
        <v>4.5034168611077003</v>
      </c>
      <c r="L23" s="99">
        <f>K23*$I$7</f>
        <v>3339.2836025113597</v>
      </c>
      <c r="M23" s="143" t="s">
        <v>35</v>
      </c>
      <c r="N23" s="144" t="s">
        <v>36</v>
      </c>
    </row>
    <row r="24" spans="1:14" ht="15.6">
      <c r="A24" s="4">
        <v>10</v>
      </c>
      <c r="B24" s="155">
        <v>600</v>
      </c>
      <c r="C24" s="153" t="s">
        <v>37</v>
      </c>
      <c r="D24" s="154"/>
      <c r="E24" s="116"/>
      <c r="F24" s="99"/>
      <c r="G24" s="116"/>
      <c r="H24" s="99"/>
      <c r="I24" s="116"/>
      <c r="J24" s="99"/>
      <c r="K24" s="116"/>
      <c r="L24" s="99"/>
      <c r="M24" s="163"/>
      <c r="N24" s="164"/>
    </row>
    <row r="25" spans="1:14" ht="15.6">
      <c r="A25" s="4"/>
      <c r="B25" s="155"/>
      <c r="C25" s="153">
        <v>610</v>
      </c>
      <c r="D25" s="154" t="s">
        <v>38</v>
      </c>
      <c r="E25" s="116">
        <v>1.8627</v>
      </c>
      <c r="F25" s="99">
        <f>E25*$E$7</f>
        <v>1558.1485500000001</v>
      </c>
      <c r="G25" s="116">
        <f>H25/G7</f>
        <v>1.9134821932948547</v>
      </c>
      <c r="H25" s="99">
        <f t="shared" ref="H25:H28" si="4">F25</f>
        <v>1558.1485500000001</v>
      </c>
      <c r="I25" s="116">
        <f t="shared" ref="I25:I28" si="5">G25</f>
        <v>1.9134821932948547</v>
      </c>
      <c r="J25" s="99">
        <f>I25*$I$7</f>
        <v>1418.8470463281349</v>
      </c>
      <c r="K25" s="116">
        <f t="shared" ref="K25:K28" si="6">I25</f>
        <v>1.9134821932948547</v>
      </c>
      <c r="L25" s="99">
        <f>K25*$I$7</f>
        <v>1418.8470463281349</v>
      </c>
      <c r="M25" s="163"/>
      <c r="N25" s="164"/>
    </row>
    <row r="26" spans="1:14" ht="15.6">
      <c r="A26" s="4"/>
      <c r="B26" s="155"/>
      <c r="C26" s="153">
        <v>620</v>
      </c>
      <c r="D26" s="154" t="s">
        <v>39</v>
      </c>
      <c r="E26" s="116">
        <v>0.8841</v>
      </c>
      <c r="F26" s="99">
        <f>E26*$E$7</f>
        <v>739.54965000000004</v>
      </c>
      <c r="G26" s="116">
        <f>H26/G7</f>
        <v>0.90820293503622751</v>
      </c>
      <c r="H26" s="99">
        <f t="shared" si="4"/>
        <v>739.54965000000004</v>
      </c>
      <c r="I26" s="116">
        <f t="shared" si="5"/>
        <v>0.90820293503622751</v>
      </c>
      <c r="J26" s="99">
        <f>I26*$I$7</f>
        <v>673.43247632936266</v>
      </c>
      <c r="K26" s="116">
        <f t="shared" si="6"/>
        <v>0.90820293503622751</v>
      </c>
      <c r="L26" s="99">
        <f>K26*$I$7</f>
        <v>673.43247632936266</v>
      </c>
      <c r="M26" s="163"/>
      <c r="N26" s="164"/>
    </row>
    <row r="27" spans="1:14" ht="15.6">
      <c r="A27" s="4"/>
      <c r="B27" s="158"/>
      <c r="C27" s="165">
        <v>630</v>
      </c>
      <c r="D27" s="166" t="s">
        <v>40</v>
      </c>
      <c r="E27" s="116">
        <v>0.21260000000000001</v>
      </c>
      <c r="F27" s="99">
        <f>E27*$E$7</f>
        <v>177.8399</v>
      </c>
      <c r="G27" s="116">
        <f>H27/G7</f>
        <v>0.21839604568340906</v>
      </c>
      <c r="H27" s="99">
        <f t="shared" si="4"/>
        <v>177.8399</v>
      </c>
      <c r="I27" s="116">
        <f t="shared" si="5"/>
        <v>0.21839604568340906</v>
      </c>
      <c r="J27" s="99">
        <f>I27*$I$7</f>
        <v>161.94066787424782</v>
      </c>
      <c r="K27" s="116">
        <f t="shared" si="6"/>
        <v>0.21839604568340906</v>
      </c>
      <c r="L27" s="99">
        <f>K27*$I$7</f>
        <v>161.94066787424782</v>
      </c>
      <c r="M27" s="163"/>
      <c r="N27" s="164"/>
    </row>
    <row r="28" spans="1:14" ht="15.6">
      <c r="A28" s="31">
        <v>11</v>
      </c>
      <c r="B28" s="155">
        <v>700</v>
      </c>
      <c r="C28" s="167" t="s">
        <v>41</v>
      </c>
      <c r="D28" s="168"/>
      <c r="E28" s="116">
        <v>4.02E-2</v>
      </c>
      <c r="F28" s="99">
        <f>E28*$E$7</f>
        <v>33.627299999999998</v>
      </c>
      <c r="G28" s="116">
        <f>H28/G7</f>
        <v>4.129595972000491E-2</v>
      </c>
      <c r="H28" s="99">
        <f t="shared" si="4"/>
        <v>33.627299999999998</v>
      </c>
      <c r="I28" s="116">
        <f t="shared" si="5"/>
        <v>4.129595972000491E-2</v>
      </c>
      <c r="J28" s="99">
        <f>I28*$I$7</f>
        <v>30.620954132383641</v>
      </c>
      <c r="K28" s="116">
        <f t="shared" si="6"/>
        <v>4.129595972000491E-2</v>
      </c>
      <c r="L28" s="99">
        <f>K28*$I$7</f>
        <v>30.620954132383641</v>
      </c>
      <c r="M28" s="169"/>
      <c r="N28" s="170"/>
    </row>
    <row r="29" spans="1:14" ht="15.6">
      <c r="A29" s="32">
        <v>12</v>
      </c>
      <c r="B29" s="33"/>
      <c r="C29" s="34" t="s">
        <v>42</v>
      </c>
      <c r="D29" s="34"/>
      <c r="E29" s="100">
        <f t="shared" ref="E29:F29" si="7">SUM(E23:E28)</f>
        <v>7.3834999999999997</v>
      </c>
      <c r="F29" s="101">
        <f t="shared" si="7"/>
        <v>6176.2977499999997</v>
      </c>
      <c r="G29" s="100">
        <f t="shared" ref="G29:H29" si="8">SUM(G23:G28)</f>
        <v>7.5847939948421965</v>
      </c>
      <c r="H29" s="101">
        <f t="shared" si="8"/>
        <v>6176.2977499999997</v>
      </c>
      <c r="I29" s="100">
        <f t="shared" ref="I29:J29" si="9">SUM(I23:I28)</f>
        <v>7.5847939948421965</v>
      </c>
      <c r="J29" s="101">
        <f t="shared" si="9"/>
        <v>5624.1247471754887</v>
      </c>
      <c r="K29" s="100">
        <f t="shared" ref="K29:L29" si="10">SUM(K23:K28)</f>
        <v>7.5847939948421965</v>
      </c>
      <c r="L29" s="101">
        <f t="shared" si="10"/>
        <v>5624.1247471754887</v>
      </c>
      <c r="M29" s="37"/>
      <c r="N29" s="129"/>
    </row>
    <row r="30" spans="1:14" ht="15.6">
      <c r="A30" s="1"/>
      <c r="B30" s="39"/>
      <c r="C30" s="40"/>
      <c r="D30" s="40"/>
      <c r="E30" s="118"/>
      <c r="F30" s="119"/>
      <c r="G30" s="106"/>
      <c r="H30" s="107"/>
      <c r="I30" s="106"/>
      <c r="J30" s="107"/>
      <c r="K30" s="106"/>
      <c r="L30" s="107"/>
    </row>
    <row r="31" spans="1:14" ht="15.75" customHeight="1">
      <c r="A31" s="1"/>
      <c r="B31" s="141" t="s">
        <v>43</v>
      </c>
      <c r="C31" s="141"/>
      <c r="D31" s="142"/>
      <c r="E31" s="118">
        <f>E29+E20</f>
        <v>13.959125193542917</v>
      </c>
      <c r="F31" s="119">
        <f>F29+F20</f>
        <v>11676.808224398652</v>
      </c>
      <c r="G31" s="106"/>
      <c r="H31" s="107"/>
      <c r="I31" s="106">
        <f>I29+I20</f>
        <v>14.339688351220254</v>
      </c>
      <c r="J31" s="107">
        <f t="shared" ref="J31" si="11">J29+J20</f>
        <v>10632.878912429816</v>
      </c>
      <c r="K31" s="106">
        <f>K29+K20</f>
        <v>14.542335181911595</v>
      </c>
      <c r="L31" s="107">
        <f>L29+L20</f>
        <v>10783.141537387448</v>
      </c>
    </row>
    <row r="32" spans="1:14" ht="15.6">
      <c r="A32" s="1"/>
      <c r="B32" s="141" t="s">
        <v>44</v>
      </c>
      <c r="C32" s="141"/>
      <c r="D32" s="42">
        <v>0.2</v>
      </c>
      <c r="E32" s="120">
        <f>E31*D32</f>
        <v>2.7918250387085837</v>
      </c>
      <c r="F32" s="119">
        <f>F31*D32</f>
        <v>2335.3616448797306</v>
      </c>
      <c r="G32" s="110"/>
      <c r="H32" s="107"/>
      <c r="I32" s="110">
        <f>I31*D32</f>
        <v>2.8679376702440509</v>
      </c>
      <c r="J32" s="107">
        <f>J31*D32</f>
        <v>2126.5757824859634</v>
      </c>
      <c r="K32" s="110">
        <f>K31*D32</f>
        <v>2.9084670363823193</v>
      </c>
      <c r="L32" s="107">
        <f>L31*D32</f>
        <v>2156.6283074774897</v>
      </c>
    </row>
    <row r="33" spans="1:14" ht="15.6">
      <c r="A33" s="1"/>
      <c r="B33" s="40" t="s">
        <v>45</v>
      </c>
      <c r="C33" s="40"/>
      <c r="D33" s="40"/>
      <c r="E33" s="121">
        <f>E32+E31</f>
        <v>16.750950232251501</v>
      </c>
      <c r="F33" s="119">
        <f>F32+F31</f>
        <v>14012.169869278383</v>
      </c>
      <c r="G33" s="111"/>
      <c r="H33" s="107"/>
      <c r="I33" s="111">
        <f>I32+I31</f>
        <v>17.207626021464304</v>
      </c>
      <c r="J33" s="107">
        <f t="shared" ref="J33" si="12">J32+J31</f>
        <v>12759.454694915779</v>
      </c>
      <c r="K33" s="111">
        <f>K32+K31</f>
        <v>17.450802218293916</v>
      </c>
      <c r="L33" s="107">
        <f>L32+L31</f>
        <v>12939.769844864937</v>
      </c>
    </row>
    <row r="34" spans="1:14" ht="15.6">
      <c r="A34" s="1"/>
      <c r="B34" s="40" t="s">
        <v>46</v>
      </c>
      <c r="C34" s="40"/>
      <c r="D34" s="40"/>
      <c r="E34" s="122" t="s">
        <v>47</v>
      </c>
      <c r="F34" s="123">
        <f>F31*8</f>
        <v>93414.465795189215</v>
      </c>
      <c r="G34" s="58"/>
      <c r="H34" s="56"/>
      <c r="I34" s="58" t="s">
        <v>48</v>
      </c>
      <c r="J34" s="56">
        <f>J31*4</f>
        <v>42531.515649719266</v>
      </c>
      <c r="K34" s="58" t="s">
        <v>49</v>
      </c>
      <c r="L34" s="56">
        <f>L31*12</f>
        <v>129397.69844864937</v>
      </c>
    </row>
    <row r="35" spans="1:14" ht="15.95" thickBot="1">
      <c r="A35" s="1"/>
      <c r="B35" s="40" t="s">
        <v>50</v>
      </c>
      <c r="C35" s="40"/>
      <c r="D35" s="40"/>
      <c r="E35" s="124" t="s">
        <v>47</v>
      </c>
      <c r="F35" s="125">
        <f>F33*8</f>
        <v>112097.35895422706</v>
      </c>
      <c r="G35" s="59"/>
      <c r="H35" s="57"/>
      <c r="I35" s="59" t="s">
        <v>48</v>
      </c>
      <c r="J35" s="57">
        <f>J33*4</f>
        <v>51037.818779663117</v>
      </c>
      <c r="K35" s="59" t="s">
        <v>49</v>
      </c>
      <c r="L35" s="57">
        <f>L33*12</f>
        <v>155277.23813837924</v>
      </c>
    </row>
    <row r="36" spans="1:14" ht="15.6">
      <c r="A36" s="1"/>
      <c r="B36" s="1"/>
      <c r="C36" s="1"/>
      <c r="D36" s="1"/>
      <c r="E36" s="1"/>
      <c r="F36" s="1"/>
      <c r="G36" s="1"/>
      <c r="H36" s="1"/>
      <c r="I36" s="2"/>
      <c r="J36" s="2"/>
      <c r="K36" s="2"/>
      <c r="L36" s="2"/>
    </row>
    <row r="37" spans="1:14" ht="15.6">
      <c r="A37" s="1"/>
      <c r="B37" s="1"/>
      <c r="C37" s="1"/>
      <c r="D37" s="1"/>
      <c r="E37" s="1"/>
      <c r="F37" s="1"/>
      <c r="G37" s="1"/>
      <c r="H37" s="1"/>
      <c r="I37" s="2"/>
      <c r="J37" s="2"/>
      <c r="K37" s="2"/>
      <c r="L37" s="2"/>
      <c r="N37" s="60"/>
    </row>
    <row r="38" spans="1:14" ht="15.6">
      <c r="A38" s="1"/>
      <c r="B38" s="40" t="s">
        <v>51</v>
      </c>
      <c r="C38" s="40"/>
      <c r="D38" s="40"/>
      <c r="E38" s="40" t="s">
        <v>52</v>
      </c>
      <c r="F38" s="1"/>
      <c r="G38" s="40"/>
      <c r="H38" s="1"/>
      <c r="I38" s="2"/>
      <c r="J38" s="2"/>
      <c r="K38" s="2"/>
      <c r="L38" s="2"/>
    </row>
    <row r="39" spans="1:14" ht="15.6">
      <c r="A39" s="1"/>
      <c r="B39" s="1"/>
      <c r="C39" s="1"/>
      <c r="D39" s="1"/>
      <c r="E39" s="1"/>
      <c r="F39" s="1"/>
      <c r="G39" s="1"/>
      <c r="H39" s="1"/>
      <c r="I39" s="2"/>
      <c r="J39" s="2"/>
      <c r="K39" s="2"/>
      <c r="L39" s="2"/>
    </row>
    <row r="40" spans="1:14" ht="15.6">
      <c r="A40" s="1"/>
      <c r="B40" s="43" t="s">
        <v>53</v>
      </c>
      <c r="C40" s="43"/>
      <c r="D40" s="43"/>
      <c r="E40" s="43" t="s">
        <v>53</v>
      </c>
      <c r="F40" s="43"/>
      <c r="G40" s="43"/>
      <c r="H40" s="43"/>
      <c r="I40" s="2"/>
      <c r="J40" s="2"/>
      <c r="K40" s="2"/>
      <c r="L40" s="2"/>
    </row>
    <row r="41" spans="1:14" ht="15.6">
      <c r="A41" s="1"/>
      <c r="B41" s="1"/>
      <c r="C41" s="1"/>
      <c r="D41" s="1"/>
      <c r="E41" s="1"/>
      <c r="F41" s="1"/>
      <c r="G41" s="1"/>
      <c r="H41" s="1"/>
      <c r="I41" s="2"/>
      <c r="J41" s="2"/>
      <c r="K41" s="2"/>
      <c r="L41" s="2"/>
    </row>
  </sheetData>
  <mergeCells count="17">
    <mergeCell ref="I11:J11"/>
    <mergeCell ref="M23:M28"/>
    <mergeCell ref="N23:N28"/>
    <mergeCell ref="C28:D28"/>
    <mergeCell ref="M13:M19"/>
    <mergeCell ref="N13:N19"/>
    <mergeCell ref="C16:D16"/>
    <mergeCell ref="C17:D17"/>
    <mergeCell ref="C18:D18"/>
    <mergeCell ref="C19:D19"/>
    <mergeCell ref="K11:L11"/>
    <mergeCell ref="A2:H2"/>
    <mergeCell ref="E11:F11"/>
    <mergeCell ref="G11:H11"/>
    <mergeCell ref="B32:C32"/>
    <mergeCell ref="C23:D23"/>
    <mergeCell ref="B31:D3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3"/>
  <sheetViews>
    <sheetView zoomScale="80" zoomScaleNormal="80" workbookViewId="0">
      <selection activeCell="J14" sqref="J14"/>
    </sheetView>
  </sheetViews>
  <sheetFormatPr defaultRowHeight="14.45"/>
  <cols>
    <col min="1" max="1" width="5.7109375" style="3" customWidth="1"/>
    <col min="2" max="2" width="7.7109375" style="3" customWidth="1"/>
    <col min="3" max="3" width="4.7109375" style="3" customWidth="1"/>
    <col min="4" max="4" width="59.5703125" style="3" customWidth="1"/>
    <col min="5" max="10" width="15.7109375" style="3" customWidth="1"/>
    <col min="11" max="11" width="22" style="3" customWidth="1"/>
    <col min="12" max="12" width="31.7109375" style="3" customWidth="1"/>
    <col min="13" max="14" width="15.7109375" style="3" customWidth="1"/>
    <col min="15" max="17" width="15.7109375" customWidth="1"/>
    <col min="18" max="18" width="11.28515625" customWidth="1"/>
    <col min="19" max="19" width="16.28515625" customWidth="1"/>
    <col min="20" max="22" width="16" customWidth="1"/>
    <col min="23" max="23" width="16.28515625" customWidth="1"/>
    <col min="24" max="24" width="30.5703125" customWidth="1"/>
    <col min="26" max="26" width="19" customWidth="1"/>
  </cols>
  <sheetData>
    <row r="1" spans="1:2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61" t="s">
        <v>0</v>
      </c>
      <c r="M1" s="2"/>
      <c r="N1" s="2"/>
      <c r="V1" s="2"/>
    </row>
    <row r="2" spans="1:26" ht="17.45">
      <c r="A2" s="138" t="s">
        <v>54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ht="15.6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"/>
      <c r="M3" s="2"/>
      <c r="N3" s="2"/>
    </row>
    <row r="4" spans="1:26" ht="15.6">
      <c r="A4" s="1"/>
      <c r="B4" s="1"/>
      <c r="C4" s="112" t="s">
        <v>2</v>
      </c>
      <c r="D4" s="4" t="s">
        <v>3</v>
      </c>
      <c r="E4" s="1"/>
      <c r="F4" s="1"/>
      <c r="G4" s="1"/>
      <c r="H4" s="1"/>
      <c r="I4" s="1"/>
      <c r="J4" s="1"/>
      <c r="K4" s="1"/>
      <c r="L4" s="1"/>
      <c r="M4" s="2"/>
      <c r="N4" s="2"/>
    </row>
    <row r="5" spans="1:26" ht="15.6">
      <c r="A5" s="1"/>
      <c r="B5" s="1"/>
      <c r="C5" s="112" t="s">
        <v>4</v>
      </c>
      <c r="D5" s="5" t="s">
        <v>5</v>
      </c>
      <c r="E5" s="43"/>
      <c r="F5" s="1"/>
      <c r="G5" s="43"/>
      <c r="H5" s="1"/>
      <c r="I5" s="43"/>
      <c r="J5" s="1"/>
      <c r="K5" s="1"/>
      <c r="L5" s="1"/>
      <c r="M5" s="2"/>
      <c r="N5" s="2"/>
    </row>
    <row r="6" spans="1:26" ht="15.6">
      <c r="A6" s="1"/>
      <c r="B6" s="1"/>
      <c r="C6" s="112"/>
      <c r="D6" s="6"/>
      <c r="E6" s="43" t="s">
        <v>55</v>
      </c>
      <c r="F6" s="1"/>
      <c r="G6" s="43" t="s">
        <v>56</v>
      </c>
      <c r="H6" s="1"/>
      <c r="I6" s="97" t="s">
        <v>57</v>
      </c>
      <c r="J6" s="98"/>
      <c r="K6" s="2"/>
      <c r="L6"/>
      <c r="M6"/>
      <c r="N6"/>
    </row>
    <row r="7" spans="1:26" ht="16.5">
      <c r="A7" s="1"/>
      <c r="B7" s="1"/>
      <c r="C7" s="1"/>
      <c r="D7" s="7" t="s">
        <v>58</v>
      </c>
      <c r="E7" s="44">
        <v>3709</v>
      </c>
      <c r="F7" s="8" t="s">
        <v>9</v>
      </c>
      <c r="G7" s="50">
        <v>1345</v>
      </c>
      <c r="H7" s="8" t="s">
        <v>9</v>
      </c>
      <c r="I7" s="64">
        <v>2364</v>
      </c>
      <c r="J7" s="65" t="s">
        <v>59</v>
      </c>
      <c r="K7" s="2"/>
      <c r="L7"/>
      <c r="M7"/>
      <c r="N7"/>
    </row>
    <row r="8" spans="1:26" ht="16.5">
      <c r="A8" s="1"/>
      <c r="B8" s="1"/>
      <c r="C8" s="1"/>
      <c r="D8" s="45" t="s">
        <v>10</v>
      </c>
      <c r="E8" s="46">
        <v>3532</v>
      </c>
      <c r="F8" s="47" t="s">
        <v>9</v>
      </c>
      <c r="G8" s="153">
        <v>3532</v>
      </c>
      <c r="H8" s="47" t="s">
        <v>9</v>
      </c>
      <c r="I8" s="66">
        <v>3532</v>
      </c>
      <c r="J8" s="67" t="s">
        <v>59</v>
      </c>
      <c r="K8" s="2"/>
      <c r="L8"/>
      <c r="M8"/>
      <c r="N8"/>
    </row>
    <row r="9" spans="1:26" ht="15.6">
      <c r="A9" s="1"/>
      <c r="B9" s="1"/>
      <c r="C9" s="1"/>
      <c r="D9" s="45" t="s">
        <v>11</v>
      </c>
      <c r="E9" s="46">
        <v>57</v>
      </c>
      <c r="F9" s="48" t="s">
        <v>12</v>
      </c>
      <c r="G9" s="153">
        <f>21+5</f>
        <v>26</v>
      </c>
      <c r="H9" s="153" t="s">
        <v>12</v>
      </c>
      <c r="I9" s="94">
        <f>E9-G9</f>
        <v>31</v>
      </c>
      <c r="J9" s="66" t="s">
        <v>12</v>
      </c>
      <c r="K9" s="2"/>
      <c r="L9"/>
      <c r="M9"/>
      <c r="N9"/>
    </row>
    <row r="10" spans="1:26" ht="15.95" thickBot="1">
      <c r="A10" s="1"/>
      <c r="B10" s="1"/>
      <c r="C10" s="1"/>
      <c r="D10" s="9"/>
      <c r="E10" s="9"/>
      <c r="F10" s="9"/>
      <c r="G10" s="9"/>
      <c r="H10" s="9"/>
      <c r="I10" s="68"/>
      <c r="J10" s="68"/>
      <c r="K10" s="9"/>
      <c r="L10" s="9"/>
      <c r="M10" s="40"/>
      <c r="N10"/>
      <c r="T10" s="49"/>
    </row>
    <row r="11" spans="1:26" ht="15.95" thickBot="1">
      <c r="A11" s="1"/>
      <c r="B11" s="1"/>
      <c r="C11" s="1"/>
      <c r="D11" s="9"/>
      <c r="E11" s="147" t="s">
        <v>60</v>
      </c>
      <c r="F11" s="148"/>
      <c r="G11" s="147" t="s">
        <v>61</v>
      </c>
      <c r="H11" s="148"/>
      <c r="I11" s="149" t="s">
        <v>61</v>
      </c>
      <c r="J11" s="150"/>
      <c r="K11" s="1"/>
      <c r="L11" s="1"/>
      <c r="M11"/>
      <c r="N11"/>
    </row>
    <row r="12" spans="1:26" ht="16.5">
      <c r="A12" s="152" t="s">
        <v>17</v>
      </c>
      <c r="B12" s="11" t="s">
        <v>18</v>
      </c>
      <c r="C12" s="11"/>
      <c r="D12" s="11"/>
      <c r="E12" s="12" t="s">
        <v>62</v>
      </c>
      <c r="F12" s="13" t="s">
        <v>20</v>
      </c>
      <c r="G12" s="12" t="s">
        <v>62</v>
      </c>
      <c r="H12" s="13" t="s">
        <v>20</v>
      </c>
      <c r="I12" s="76" t="s">
        <v>63</v>
      </c>
      <c r="J12" s="77" t="s">
        <v>20</v>
      </c>
      <c r="K12" s="14" t="s">
        <v>21</v>
      </c>
      <c r="L12" s="62" t="s">
        <v>22</v>
      </c>
      <c r="M12" s="51"/>
      <c r="N12"/>
    </row>
    <row r="13" spans="1:26" ht="48.75" customHeight="1">
      <c r="A13" s="4">
        <v>1</v>
      </c>
      <c r="B13" s="153"/>
      <c r="C13" s="53" t="s">
        <v>64</v>
      </c>
      <c r="D13" s="15"/>
      <c r="E13" s="171" t="e">
        <f>F13/$E$7</f>
        <v>#REF!</v>
      </c>
      <c r="F13" s="172" t="e">
        <f>#REF!</f>
        <v>#REF!</v>
      </c>
      <c r="G13" s="115" t="e">
        <f>H13/$G$7</f>
        <v>#REF!</v>
      </c>
      <c r="H13" s="117" t="e">
        <f>#REF!</f>
        <v>#REF!</v>
      </c>
      <c r="I13" s="74" t="e">
        <f>J13/$I$7</f>
        <v>#REF!</v>
      </c>
      <c r="J13" s="75" t="e">
        <f>#REF!</f>
        <v>#REF!</v>
      </c>
      <c r="K13" s="173" t="s">
        <v>65</v>
      </c>
      <c r="L13" s="93" t="s">
        <v>66</v>
      </c>
      <c r="M13" s="52"/>
      <c r="N13"/>
    </row>
    <row r="14" spans="1:26" ht="15.6">
      <c r="A14" s="4">
        <v>2</v>
      </c>
      <c r="B14" s="153"/>
      <c r="C14" s="153" t="s">
        <v>23</v>
      </c>
      <c r="D14" s="154"/>
      <c r="E14" s="171">
        <f>F14/$E$7</f>
        <v>2.4458829045564845</v>
      </c>
      <c r="F14" s="174">
        <v>9071.7796930000004</v>
      </c>
      <c r="G14" s="171">
        <f>E14</f>
        <v>2.4458829045564845</v>
      </c>
      <c r="H14" s="174">
        <f>G14*$G$7</f>
        <v>3289.7125066284716</v>
      </c>
      <c r="I14" s="69">
        <f>G14</f>
        <v>2.4458829045564845</v>
      </c>
      <c r="J14" s="70">
        <f>I14*$I$7</f>
        <v>5782.0671863715297</v>
      </c>
      <c r="K14" s="175" t="s">
        <v>67</v>
      </c>
      <c r="L14" s="176"/>
      <c r="M14" s="52"/>
      <c r="N14"/>
    </row>
    <row r="15" spans="1:26" ht="15.6">
      <c r="A15" s="4">
        <v>3</v>
      </c>
      <c r="B15" s="155">
        <v>100</v>
      </c>
      <c r="C15" s="153" t="s">
        <v>26</v>
      </c>
      <c r="D15" s="154"/>
      <c r="E15" s="171">
        <f t="shared" ref="E15:E20" si="0">F15/$E$7</f>
        <v>0.34025346023186842</v>
      </c>
      <c r="F15" s="174">
        <v>1262.000084</v>
      </c>
      <c r="G15" s="171">
        <f t="shared" ref="G15:G20" si="1">E15</f>
        <v>0.34025346023186842</v>
      </c>
      <c r="H15" s="174">
        <f t="shared" ref="H15:H20" si="2">G15*$G$7</f>
        <v>457.64090401186303</v>
      </c>
      <c r="I15" s="69">
        <f t="shared" ref="I15:I20" si="3">G15</f>
        <v>0.34025346023186842</v>
      </c>
      <c r="J15" s="70">
        <f t="shared" ref="J15:J20" si="4">I15*$I$7</f>
        <v>804.35917998813693</v>
      </c>
      <c r="K15" s="175"/>
      <c r="L15" s="177"/>
      <c r="M15" s="52"/>
      <c r="N15"/>
    </row>
    <row r="16" spans="1:26" ht="15.6">
      <c r="A16" s="4">
        <v>4</v>
      </c>
      <c r="B16" s="155">
        <v>200</v>
      </c>
      <c r="C16" s="153" t="s">
        <v>27</v>
      </c>
      <c r="D16" s="154"/>
      <c r="E16" s="171">
        <f t="shared" si="0"/>
        <v>0.56809535383731014</v>
      </c>
      <c r="F16" s="174">
        <v>2107.0656673825833</v>
      </c>
      <c r="G16" s="171">
        <f t="shared" si="1"/>
        <v>0.56809535383731014</v>
      </c>
      <c r="H16" s="174">
        <f t="shared" si="2"/>
        <v>764.08825091118217</v>
      </c>
      <c r="I16" s="69">
        <f t="shared" si="3"/>
        <v>0.56809535383731014</v>
      </c>
      <c r="J16" s="70">
        <f t="shared" si="4"/>
        <v>1342.9774164714011</v>
      </c>
      <c r="K16" s="175"/>
      <c r="L16" s="177"/>
      <c r="M16" s="52"/>
      <c r="N16"/>
    </row>
    <row r="17" spans="1:14" ht="15.6">
      <c r="A17" s="4">
        <v>5</v>
      </c>
      <c r="B17" s="155">
        <v>300</v>
      </c>
      <c r="C17" s="156" t="s">
        <v>28</v>
      </c>
      <c r="D17" s="178"/>
      <c r="E17" s="171">
        <f t="shared" si="0"/>
        <v>1.2612959783348905</v>
      </c>
      <c r="F17" s="174">
        <v>4678.1467836441088</v>
      </c>
      <c r="G17" s="171">
        <f t="shared" si="1"/>
        <v>1.2612959783348905</v>
      </c>
      <c r="H17" s="174">
        <f t="shared" si="2"/>
        <v>1696.4430908604277</v>
      </c>
      <c r="I17" s="69">
        <f t="shared" si="3"/>
        <v>1.2612959783348905</v>
      </c>
      <c r="J17" s="70">
        <f t="shared" si="4"/>
        <v>2981.7036927836812</v>
      </c>
      <c r="K17" s="175"/>
      <c r="L17" s="177"/>
      <c r="M17" s="52"/>
      <c r="N17"/>
    </row>
    <row r="18" spans="1:14" ht="15.6">
      <c r="A18" s="4">
        <v>6</v>
      </c>
      <c r="B18" s="155">
        <v>400</v>
      </c>
      <c r="C18" s="156" t="s">
        <v>29</v>
      </c>
      <c r="D18" s="178"/>
      <c r="E18" s="171">
        <f t="shared" si="0"/>
        <v>1.3094950959827447</v>
      </c>
      <c r="F18" s="174">
        <v>4856.9173110000002</v>
      </c>
      <c r="G18" s="171">
        <f t="shared" si="1"/>
        <v>1.3094950959827447</v>
      </c>
      <c r="H18" s="174">
        <f t="shared" si="2"/>
        <v>1761.2709040967916</v>
      </c>
      <c r="I18" s="69">
        <f t="shared" si="3"/>
        <v>1.3094950959827447</v>
      </c>
      <c r="J18" s="70">
        <f t="shared" si="4"/>
        <v>3095.6464069032086</v>
      </c>
      <c r="K18" s="175"/>
      <c r="L18" s="177"/>
      <c r="M18" s="52"/>
      <c r="N18"/>
    </row>
    <row r="19" spans="1:14" ht="15.6">
      <c r="A19" s="4">
        <v>7</v>
      </c>
      <c r="B19" s="155">
        <v>500</v>
      </c>
      <c r="C19" s="156" t="s">
        <v>30</v>
      </c>
      <c r="D19" s="178"/>
      <c r="E19" s="171">
        <f t="shared" si="0"/>
        <v>0.22636054465652</v>
      </c>
      <c r="F19" s="174">
        <v>839.57126013103266</v>
      </c>
      <c r="G19" s="171">
        <f t="shared" si="1"/>
        <v>0.22636054465652</v>
      </c>
      <c r="H19" s="174">
        <f t="shared" si="2"/>
        <v>304.45493256301938</v>
      </c>
      <c r="I19" s="69">
        <f t="shared" si="3"/>
        <v>0.22636054465652</v>
      </c>
      <c r="J19" s="70">
        <f t="shared" si="4"/>
        <v>535.11632756801328</v>
      </c>
      <c r="K19" s="175"/>
      <c r="L19" s="177"/>
      <c r="M19" s="51"/>
      <c r="N19"/>
    </row>
    <row r="20" spans="1:14" ht="15.6">
      <c r="A20" s="16">
        <v>8</v>
      </c>
      <c r="B20" s="158">
        <v>700</v>
      </c>
      <c r="C20" s="179" t="s">
        <v>31</v>
      </c>
      <c r="D20" s="180"/>
      <c r="E20" s="171">
        <f t="shared" si="0"/>
        <v>0</v>
      </c>
      <c r="F20" s="174">
        <v>0</v>
      </c>
      <c r="G20" s="171">
        <f t="shared" si="1"/>
        <v>0</v>
      </c>
      <c r="H20" s="174">
        <f t="shared" si="2"/>
        <v>0</v>
      </c>
      <c r="I20" s="69">
        <f t="shared" si="3"/>
        <v>0</v>
      </c>
      <c r="J20" s="70">
        <f t="shared" si="4"/>
        <v>0</v>
      </c>
      <c r="K20" s="181"/>
      <c r="L20" s="177"/>
      <c r="M20" s="51">
        <v>6</v>
      </c>
      <c r="N20" t="s">
        <v>68</v>
      </c>
    </row>
    <row r="21" spans="1:14" ht="15.6">
      <c r="A21" s="17">
        <v>9</v>
      </c>
      <c r="B21" s="18"/>
      <c r="C21" s="19" t="s">
        <v>32</v>
      </c>
      <c r="D21" s="19"/>
      <c r="E21" s="20" t="e">
        <f t="shared" ref="E21:J21" si="5">SUM(E13:E20)</f>
        <v>#REF!</v>
      </c>
      <c r="F21" s="21" t="e">
        <f t="shared" si="5"/>
        <v>#REF!</v>
      </c>
      <c r="G21" s="20" t="e">
        <f t="shared" si="5"/>
        <v>#REF!</v>
      </c>
      <c r="H21" s="21" t="e">
        <f t="shared" si="5"/>
        <v>#REF!</v>
      </c>
      <c r="I21" s="78" t="e">
        <f t="shared" si="5"/>
        <v>#REF!</v>
      </c>
      <c r="J21" s="95" t="e">
        <f t="shared" si="5"/>
        <v>#REF!</v>
      </c>
      <c r="K21" s="22"/>
      <c r="L21" s="91"/>
      <c r="M21" s="96" t="e">
        <f>J21*M20</f>
        <v>#REF!</v>
      </c>
      <c r="N21" t="s">
        <v>69</v>
      </c>
    </row>
    <row r="22" spans="1:14" ht="15.6">
      <c r="A22" s="23"/>
      <c r="B22" s="24"/>
      <c r="C22" s="10"/>
      <c r="D22" s="10"/>
      <c r="E22" s="25"/>
      <c r="F22" s="26"/>
      <c r="G22" s="25"/>
      <c r="H22" s="26"/>
      <c r="I22" s="79"/>
      <c r="J22" s="80"/>
      <c r="K22" s="27"/>
      <c r="L22" s="28"/>
      <c r="M22" s="51"/>
      <c r="N22"/>
    </row>
    <row r="23" spans="1:14" ht="16.5">
      <c r="A23" s="159" t="s">
        <v>17</v>
      </c>
      <c r="B23" s="19" t="s">
        <v>33</v>
      </c>
      <c r="C23" s="19"/>
      <c r="D23" s="19"/>
      <c r="E23" s="29" t="s">
        <v>62</v>
      </c>
      <c r="F23" s="30" t="s">
        <v>20</v>
      </c>
      <c r="G23" s="29" t="s">
        <v>62</v>
      </c>
      <c r="H23" s="30" t="s">
        <v>20</v>
      </c>
      <c r="I23" s="81" t="s">
        <v>63</v>
      </c>
      <c r="J23" s="82" t="s">
        <v>20</v>
      </c>
      <c r="K23" s="14" t="s">
        <v>21</v>
      </c>
      <c r="L23" s="62" t="s">
        <v>22</v>
      </c>
      <c r="M23" s="51"/>
      <c r="N23"/>
    </row>
    <row r="24" spans="1:14" ht="15.6">
      <c r="A24" s="8">
        <v>10</v>
      </c>
      <c r="B24" s="160">
        <v>300</v>
      </c>
      <c r="C24" s="161" t="s">
        <v>34</v>
      </c>
      <c r="D24" s="182"/>
      <c r="E24" s="183">
        <f>F24/$E$7</f>
        <v>1.023343219196549</v>
      </c>
      <c r="F24" s="184">
        <v>3795.58</v>
      </c>
      <c r="G24" s="183">
        <f>E24</f>
        <v>1.023343219196549</v>
      </c>
      <c r="H24" s="184">
        <f>G24*$G$7</f>
        <v>1376.3966298193584</v>
      </c>
      <c r="I24" s="71">
        <f>G24</f>
        <v>1.023343219196549</v>
      </c>
      <c r="J24" s="72">
        <f>I24*$I$7</f>
        <v>2419.1833701806418</v>
      </c>
      <c r="K24" s="143" t="s">
        <v>70</v>
      </c>
      <c r="L24" s="185"/>
      <c r="M24" s="52"/>
      <c r="N24"/>
    </row>
    <row r="25" spans="1:14" ht="15.6">
      <c r="A25" s="4">
        <v>11</v>
      </c>
      <c r="B25" s="155">
        <v>600</v>
      </c>
      <c r="C25" s="153" t="s">
        <v>37</v>
      </c>
      <c r="D25" s="154"/>
      <c r="E25" s="183"/>
      <c r="F25" s="184"/>
      <c r="G25" s="183"/>
      <c r="H25" s="184"/>
      <c r="I25" s="71"/>
      <c r="J25" s="72"/>
      <c r="K25" s="163"/>
      <c r="L25" s="185"/>
      <c r="M25" s="52"/>
      <c r="N25"/>
    </row>
    <row r="26" spans="1:14" ht="15.6">
      <c r="A26" s="4"/>
      <c r="B26" s="155"/>
      <c r="C26" s="153">
        <v>610</v>
      </c>
      <c r="D26" s="154" t="s">
        <v>38</v>
      </c>
      <c r="E26" s="183">
        <f t="shared" ref="E26:E30" si="6">F26/$E$7</f>
        <v>0.62061097330816939</v>
      </c>
      <c r="F26" s="184">
        <v>2301.8461000000002</v>
      </c>
      <c r="G26" s="183">
        <f t="shared" ref="G26:G29" si="7">E26</f>
        <v>0.62061097330816939</v>
      </c>
      <c r="H26" s="184">
        <f t="shared" ref="H26:H29" si="8">G26*$G$7</f>
        <v>834.72175909948783</v>
      </c>
      <c r="I26" s="71">
        <f t="shared" ref="I26:I29" si="9">G26</f>
        <v>0.62061097330816939</v>
      </c>
      <c r="J26" s="72">
        <f t="shared" ref="J26:J29" si="10">I26*$I$7</f>
        <v>1467.1243409005124</v>
      </c>
      <c r="K26" s="163"/>
      <c r="L26" s="185"/>
      <c r="M26" s="52"/>
      <c r="N26"/>
    </row>
    <row r="27" spans="1:14" ht="15.6">
      <c r="A27" s="4"/>
      <c r="B27" s="155"/>
      <c r="C27" s="153">
        <v>620</v>
      </c>
      <c r="D27" s="154" t="s">
        <v>39</v>
      </c>
      <c r="E27" s="183">
        <f t="shared" si="6"/>
        <v>0.45157449447290371</v>
      </c>
      <c r="F27" s="184">
        <v>1674.8897999999999</v>
      </c>
      <c r="G27" s="183">
        <f t="shared" si="7"/>
        <v>0.45157449447290371</v>
      </c>
      <c r="H27" s="184">
        <f t="shared" si="8"/>
        <v>607.36769506605549</v>
      </c>
      <c r="I27" s="71">
        <f t="shared" si="9"/>
        <v>0.45157449447290371</v>
      </c>
      <c r="J27" s="72">
        <f t="shared" si="10"/>
        <v>1067.5221049339443</v>
      </c>
      <c r="K27" s="163"/>
      <c r="L27" s="185"/>
      <c r="M27" s="52"/>
      <c r="N27"/>
    </row>
    <row r="28" spans="1:14" ht="15.6">
      <c r="A28" s="4"/>
      <c r="B28" s="158"/>
      <c r="C28" s="165">
        <v>630</v>
      </c>
      <c r="D28" s="166" t="s">
        <v>40</v>
      </c>
      <c r="E28" s="183">
        <f t="shared" si="6"/>
        <v>0.2007140199514694</v>
      </c>
      <c r="F28" s="184">
        <v>744.44830000000002</v>
      </c>
      <c r="G28" s="183">
        <f t="shared" si="7"/>
        <v>0.2007140199514694</v>
      </c>
      <c r="H28" s="184">
        <f t="shared" si="8"/>
        <v>269.96035683472633</v>
      </c>
      <c r="I28" s="71">
        <f t="shared" si="9"/>
        <v>0.2007140199514694</v>
      </c>
      <c r="J28" s="72">
        <f t="shared" si="10"/>
        <v>474.48794316527363</v>
      </c>
      <c r="K28" s="163"/>
      <c r="L28" s="185"/>
      <c r="M28" s="52"/>
      <c r="N28"/>
    </row>
    <row r="29" spans="1:14" ht="15.6">
      <c r="A29" s="31">
        <v>12</v>
      </c>
      <c r="B29" s="155">
        <v>700</v>
      </c>
      <c r="C29" s="167" t="s">
        <v>41</v>
      </c>
      <c r="D29" s="186"/>
      <c r="E29" s="183">
        <f t="shared" si="6"/>
        <v>1.2132650310056619E-2</v>
      </c>
      <c r="F29" s="184">
        <v>45</v>
      </c>
      <c r="G29" s="183">
        <f t="shared" si="7"/>
        <v>1.2132650310056619E-2</v>
      </c>
      <c r="H29" s="184">
        <f t="shared" si="8"/>
        <v>16.318414667026154</v>
      </c>
      <c r="I29" s="71">
        <f t="shared" si="9"/>
        <v>1.2132650310056619E-2</v>
      </c>
      <c r="J29" s="72">
        <f t="shared" si="10"/>
        <v>28.681585332973849</v>
      </c>
      <c r="K29" s="169"/>
      <c r="L29" s="185"/>
      <c r="M29" s="52"/>
      <c r="N29"/>
    </row>
    <row r="30" spans="1:14" ht="30.95">
      <c r="A30" s="31"/>
      <c r="B30" s="187" t="s">
        <v>71</v>
      </c>
      <c r="C30" s="187"/>
      <c r="D30" s="187"/>
      <c r="E30" s="183">
        <f t="shared" si="6"/>
        <v>-5.5826368293340527E-2</v>
      </c>
      <c r="F30" s="174">
        <v>-207.06</v>
      </c>
      <c r="G30" s="183">
        <f>H30/$G$7</f>
        <v>-0.15394795539033457</v>
      </c>
      <c r="H30" s="174">
        <v>-207.06</v>
      </c>
      <c r="I30" s="71">
        <f>J30/$G$7</f>
        <v>0</v>
      </c>
      <c r="J30" s="70">
        <v>0</v>
      </c>
      <c r="K30" s="188"/>
      <c r="L30" s="92" t="s">
        <v>72</v>
      </c>
      <c r="M30" s="51"/>
      <c r="N30"/>
    </row>
    <row r="31" spans="1:14" ht="15.6">
      <c r="A31" s="32">
        <v>13</v>
      </c>
      <c r="B31" s="33"/>
      <c r="C31" s="34" t="s">
        <v>42</v>
      </c>
      <c r="D31" s="34"/>
      <c r="E31" s="35">
        <f t="shared" ref="E31:J31" si="11">SUM(E24:E30)</f>
        <v>2.2525489889458079</v>
      </c>
      <c r="F31" s="36">
        <f t="shared" si="11"/>
        <v>8354.7042000000019</v>
      </c>
      <c r="G31" s="35">
        <f t="shared" si="11"/>
        <v>2.1544274018488139</v>
      </c>
      <c r="H31" s="36">
        <f t="shared" si="11"/>
        <v>2897.7048554866542</v>
      </c>
      <c r="I31" s="83">
        <f t="shared" si="11"/>
        <v>2.3083753572391483</v>
      </c>
      <c r="J31" s="84">
        <f t="shared" si="11"/>
        <v>5456.9993445133459</v>
      </c>
      <c r="K31" s="37"/>
      <c r="L31" s="38"/>
      <c r="M31" s="51"/>
      <c r="N31"/>
    </row>
    <row r="32" spans="1:14" ht="15.6">
      <c r="A32" s="1"/>
      <c r="B32" s="39"/>
      <c r="C32" s="40"/>
      <c r="D32" s="40"/>
      <c r="E32" s="54"/>
      <c r="F32" s="26"/>
      <c r="G32" s="54"/>
      <c r="H32" s="26"/>
      <c r="I32" s="85"/>
      <c r="J32" s="80"/>
      <c r="K32" s="41"/>
      <c r="L32" s="1"/>
      <c r="M32"/>
      <c r="N32"/>
    </row>
    <row r="33" spans="1:19" ht="15.6">
      <c r="A33" s="1"/>
      <c r="B33" s="141" t="s">
        <v>43</v>
      </c>
      <c r="C33" s="141"/>
      <c r="D33" s="141"/>
      <c r="E33" s="54" t="e">
        <f t="shared" ref="E33:J33" si="12">E31+E21</f>
        <v>#REF!</v>
      </c>
      <c r="F33" s="26" t="e">
        <f t="shared" si="12"/>
        <v>#REF!</v>
      </c>
      <c r="G33" s="54" t="e">
        <f t="shared" si="12"/>
        <v>#REF!</v>
      </c>
      <c r="H33" s="26" t="e">
        <f t="shared" si="12"/>
        <v>#REF!</v>
      </c>
      <c r="I33" s="85" t="e">
        <f t="shared" si="12"/>
        <v>#REF!</v>
      </c>
      <c r="J33" s="80" t="e">
        <f t="shared" si="12"/>
        <v>#REF!</v>
      </c>
      <c r="K33" s="41"/>
      <c r="L33" s="1"/>
      <c r="M33"/>
      <c r="N33"/>
    </row>
    <row r="34" spans="1:19" ht="15.6">
      <c r="A34" s="1"/>
      <c r="B34" s="141" t="s">
        <v>44</v>
      </c>
      <c r="C34" s="141"/>
      <c r="D34" s="42">
        <v>0.2</v>
      </c>
      <c r="E34" s="189" t="e">
        <f>ROUND(E33*D34,2)</f>
        <v>#REF!</v>
      </c>
      <c r="F34" s="26" t="e">
        <f>ROUND(F33*D34,2)</f>
        <v>#REF!</v>
      </c>
      <c r="G34" s="189" t="e">
        <f>ROUND(G33*D34,2)</f>
        <v>#REF!</v>
      </c>
      <c r="H34" s="26" t="e">
        <f>ROUND(H33*D34,2)</f>
        <v>#REF!</v>
      </c>
      <c r="I34" s="73" t="e">
        <f>ROUND(I33*D34,2)</f>
        <v>#REF!</v>
      </c>
      <c r="J34" s="80" t="e">
        <f>ROUND(J33*D34,2)</f>
        <v>#REF!</v>
      </c>
      <c r="K34" s="41"/>
      <c r="L34" s="1"/>
      <c r="M34"/>
      <c r="N34"/>
    </row>
    <row r="35" spans="1:19" ht="15.6">
      <c r="A35" s="1"/>
      <c r="B35" s="40" t="s">
        <v>45</v>
      </c>
      <c r="C35" s="40"/>
      <c r="D35" s="40"/>
      <c r="E35" s="55" t="e">
        <f t="shared" ref="E35:J35" si="13">E34+E33</f>
        <v>#REF!</v>
      </c>
      <c r="F35" s="26" t="e">
        <f t="shared" si="13"/>
        <v>#REF!</v>
      </c>
      <c r="G35" s="55" t="e">
        <f t="shared" si="13"/>
        <v>#REF!</v>
      </c>
      <c r="H35" s="26" t="e">
        <f t="shared" si="13"/>
        <v>#REF!</v>
      </c>
      <c r="I35" s="86" t="e">
        <f t="shared" si="13"/>
        <v>#REF!</v>
      </c>
      <c r="J35" s="80" t="e">
        <f t="shared" si="13"/>
        <v>#REF!</v>
      </c>
      <c r="K35" s="41"/>
      <c r="L35" s="1"/>
      <c r="M35"/>
      <c r="N35"/>
    </row>
    <row r="36" spans="1:19" ht="15.6">
      <c r="A36" s="1"/>
      <c r="B36" s="40" t="s">
        <v>73</v>
      </c>
      <c r="C36" s="40"/>
      <c r="D36" s="40"/>
      <c r="E36" s="58" t="s">
        <v>74</v>
      </c>
      <c r="F36" s="56" t="e">
        <f>F33*3</f>
        <v>#REF!</v>
      </c>
      <c r="G36" s="58" t="s">
        <v>75</v>
      </c>
      <c r="H36" s="56" t="e">
        <f>H33*9</f>
        <v>#REF!</v>
      </c>
      <c r="I36" s="87" t="s">
        <v>75</v>
      </c>
      <c r="J36" s="88" t="e">
        <f>J33*9</f>
        <v>#REF!</v>
      </c>
      <c r="K36" s="190"/>
      <c r="L36" s="1"/>
      <c r="M36"/>
      <c r="N36"/>
    </row>
    <row r="37" spans="1:19" ht="15.95" thickBot="1">
      <c r="A37" s="1"/>
      <c r="B37" s="40" t="s">
        <v>76</v>
      </c>
      <c r="C37" s="40"/>
      <c r="D37" s="40"/>
      <c r="E37" s="59" t="s">
        <v>74</v>
      </c>
      <c r="F37" s="57" t="e">
        <f>F35*3</f>
        <v>#REF!</v>
      </c>
      <c r="G37" s="59" t="s">
        <v>75</v>
      </c>
      <c r="H37" s="57" t="e">
        <f>H35*9</f>
        <v>#REF!</v>
      </c>
      <c r="I37" s="89" t="s">
        <v>75</v>
      </c>
      <c r="J37" s="90" t="e">
        <f>J35*9</f>
        <v>#REF!</v>
      </c>
      <c r="K37" s="190"/>
      <c r="L37" s="1"/>
      <c r="M37"/>
      <c r="N37"/>
    </row>
    <row r="38" spans="1:19" ht="15.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2"/>
    </row>
    <row r="39" spans="1:19" ht="15.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91"/>
      <c r="N39" s="2"/>
      <c r="O39" s="60"/>
      <c r="S39" s="60"/>
    </row>
    <row r="40" spans="1:19" ht="15.6">
      <c r="A40" s="1"/>
      <c r="B40" s="40" t="s">
        <v>51</v>
      </c>
      <c r="C40" s="40"/>
      <c r="D40" s="40"/>
      <c r="E40" s="40" t="s">
        <v>52</v>
      </c>
      <c r="F40" s="1"/>
      <c r="G40" s="40"/>
      <c r="H40" s="1"/>
      <c r="I40" s="40"/>
      <c r="J40" s="1"/>
      <c r="K40" s="1"/>
      <c r="L40" s="1"/>
      <c r="M40" s="2"/>
      <c r="N40" s="2"/>
    </row>
    <row r="41" spans="1:19" ht="15.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  <c r="N41" s="2"/>
    </row>
    <row r="42" spans="1:19" ht="15.6">
      <c r="A42" s="1"/>
      <c r="B42" s="43" t="s">
        <v>53</v>
      </c>
      <c r="C42" s="43"/>
      <c r="D42" s="43"/>
      <c r="E42" s="43" t="s">
        <v>53</v>
      </c>
      <c r="F42" s="43"/>
      <c r="G42" s="43"/>
      <c r="H42" s="43"/>
      <c r="I42" s="43"/>
      <c r="J42" s="43"/>
      <c r="K42" s="43"/>
      <c r="L42" s="1"/>
      <c r="M42" s="2"/>
      <c r="N42" s="2"/>
    </row>
    <row r="43" spans="1:19" ht="15.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  <c r="N43" s="2"/>
    </row>
  </sheetData>
  <mergeCells count="14">
    <mergeCell ref="A2:L2"/>
    <mergeCell ref="B34:C34"/>
    <mergeCell ref="C20:D20"/>
    <mergeCell ref="C24:D24"/>
    <mergeCell ref="K24:K29"/>
    <mergeCell ref="C29:D29"/>
    <mergeCell ref="K14:K20"/>
    <mergeCell ref="C17:D17"/>
    <mergeCell ref="B33:D33"/>
    <mergeCell ref="E11:F11"/>
    <mergeCell ref="C19:D19"/>
    <mergeCell ref="G11:H11"/>
    <mergeCell ref="C18:D18"/>
    <mergeCell ref="I11:J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BCF93596BCE48A60B75A794141F04" ma:contentTypeVersion="4" ma:contentTypeDescription="Create a new document." ma:contentTypeScope="" ma:versionID="e3715dceea515fbd47da3e0fbc50f333">
  <xsd:schema xmlns:xsd="http://www.w3.org/2001/XMLSchema" xmlns:xs="http://www.w3.org/2001/XMLSchema" xmlns:p="http://schemas.microsoft.com/office/2006/metadata/properties" xmlns:ns2="f7ce31c3-e8c8-465d-a418-6331ec8ccdd1" xmlns:ns3="a9b056fb-503f-4882-86f1-7f8fc45dfe12" targetNamespace="http://schemas.microsoft.com/office/2006/metadata/properties" ma:root="true" ma:fieldsID="28ef127aacfa58f884a9017c4b7ee142" ns2:_="" ns3:_="">
    <xsd:import namespace="f7ce31c3-e8c8-465d-a418-6331ec8ccdd1"/>
    <xsd:import namespace="a9b056fb-503f-4882-86f1-7f8fc45dfe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e31c3-e8c8-465d-a418-6331ec8cc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56fb-503f-4882-86f1-7f8fc45dfe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1A83B65-561B-4064-902D-7F25125357D4}"/>
</file>

<file path=customXml/itemProps2.xml><?xml version="1.0" encoding="utf-8"?>
<ds:datastoreItem xmlns:ds="http://schemas.openxmlformats.org/officeDocument/2006/customXml" ds:itemID="{CFDF2487-664B-4C93-8230-F78FE8960B7A}"/>
</file>

<file path=customXml/itemProps3.xml><?xml version="1.0" encoding="utf-8"?>
<ds:datastoreItem xmlns:ds="http://schemas.openxmlformats.org/officeDocument/2006/customXml" ds:itemID="{5F1DE183-623A-48D4-8F20-B43A9A776303}"/>
</file>

<file path=customXml/itemProps4.xml><?xml version="1.0" encoding="utf-8"?>
<ds:datastoreItem xmlns:ds="http://schemas.openxmlformats.org/officeDocument/2006/customXml" ds:itemID="{2EF27AF7-96C8-468D-BDEC-BF4FBC6A3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Riigi Kinnisvara AS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/>
  <cp:revision/>
  <dcterms:created xsi:type="dcterms:W3CDTF">2009-11-20T06:24:07Z</dcterms:created>
  <dcterms:modified xsi:type="dcterms:W3CDTF">2023-02-10T09:31:55Z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ContentTypeId">
    <vt:lpwstr>0x0101002B1BCF93596BCE48A60B75A794141F04</vt:lpwstr>
  </property>
</Properties>
</file>